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checkCompatibility="1" defaultThemeVersion="124226"/>
  <mc:AlternateContent xmlns:mc="http://schemas.openxmlformats.org/markup-compatibility/2006">
    <mc:Choice Requires="x15">
      <x15ac:absPath xmlns:x15ac="http://schemas.microsoft.com/office/spreadsheetml/2010/11/ac" url="X:\Transmission Rates and Tariff\FORMULA RATE\PAST FILINGS\2020 RATE YEAR\JANUARY 2020 UPDATE FILING FOR 2020\Final File\"/>
    </mc:Choice>
  </mc:AlternateContent>
  <bookViews>
    <workbookView xWindow="330" yWindow="135" windowWidth="24240" windowHeight="6435" tabRatio="909"/>
  </bookViews>
  <sheets>
    <sheet name="Appendix A" sheetId="1" r:id="rId1"/>
    <sheet name="ATT1-ADIT " sheetId="2" r:id="rId2"/>
    <sheet name="ADIT-ADIT1A" sheetId="14" r:id="rId3"/>
    <sheet name="ATT 2 - Other Taxes" sheetId="4" r:id="rId4"/>
    <sheet name="3 - Revenue Credits" sheetId="5" r:id="rId5"/>
    <sheet name="4 - 100 Basis Pt ROE" sheetId="68" r:id="rId6"/>
    <sheet name="5 - Cost Support" sheetId="7" r:id="rId7"/>
    <sheet name="6- True-Up Adjustment " sheetId="8" r:id="rId8"/>
    <sheet name="6A-Estimate &amp; Reconcile" sheetId="9" r:id="rId9"/>
    <sheet name="7 -TEC" sheetId="10" r:id="rId10"/>
    <sheet name="8-Depreciation Rates" sheetId="37" r:id="rId11"/>
    <sheet name="Workpapers" sheetId="6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4">'3 - Revenue Credits'!$A$2:$D$44</definedName>
    <definedName name="_xlnm.Print_Area" localSheetId="6">'5 - Cost Support'!$A$1:$U$233</definedName>
    <definedName name="_xlnm.Print_Area" localSheetId="7">'6- True-Up Adjustment '!$A$1:$K$95</definedName>
    <definedName name="_xlnm.Print_Area" localSheetId="8">'6A-Estimate &amp; Reconcile'!$A$1:$CV$67</definedName>
    <definedName name="_xlnm.Print_Area" localSheetId="9">'7 -TEC'!$A$1:$IQ$69</definedName>
    <definedName name="_xlnm.Print_Area" localSheetId="2">'ADIT-ADIT1A'!$A$1:$G$112</definedName>
    <definedName name="_xlnm.Print_Area" localSheetId="0">'Appendix A'!$A$3:$H$336</definedName>
    <definedName name="_xlnm.Print_Area" localSheetId="3">'ATT 2 - Other Taxes'!$A$1:$H$68</definedName>
    <definedName name="_xlnm.Print_Area" localSheetId="1">'ATT1-ADIT '!$A$1:$G$117</definedName>
    <definedName name="_xlnm.Print_Area">#REF!</definedName>
    <definedName name="_xlnm.Print_Titles" localSheetId="6">'5 - Cost Support'!$1:$4</definedName>
    <definedName name="_xlnm.Print_Titles" localSheetId="8">'6A-Estimate &amp; Reconcile'!$1:$4</definedName>
    <definedName name="_xlnm.Print_Titles" localSheetId="9">'7 -TEC'!$A:$D,'7 -TEC'!$1:$27</definedName>
    <definedName name="_xlnm.Print_Titles" localSheetId="0">'Appendix A'!$2:$6</definedName>
    <definedName name="_xlnm.Print_Titles" localSheetId="11">Workpapers!$6:$6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9" hidden="1">'7 -TEC'!#REF!</definedName>
    <definedName name="Z_28948E05_8F34_4F1E_96FB_A80A6A844600_.wvu.Cols" localSheetId="2" hidden="1">'ADIT-ADIT1A'!#REF!</definedName>
    <definedName name="Z_28948E05_8F34_4F1E_96FB_A80A6A844600_.wvu.Cols" localSheetId="1" hidden="1">'ATT1-ADIT '!#REF!</definedName>
    <definedName name="Z_28948E05_8F34_4F1E_96FB_A80A6A844600_.wvu.PrintArea" localSheetId="4" hidden="1">'3 - Revenue Credits'!$A$2:$D$38</definedName>
    <definedName name="Z_28948E05_8F34_4F1E_96FB_A80A6A844600_.wvu.PrintArea" localSheetId="2" hidden="1">'ADIT-ADIT1A'!$A$1:$G$106</definedName>
    <definedName name="Z_28948E05_8F34_4F1E_96FB_A80A6A844600_.wvu.PrintArea" localSheetId="0" hidden="1">'Appendix A'!$A$2:$H$321</definedName>
    <definedName name="Z_28948E05_8F34_4F1E_96FB_A80A6A844600_.wvu.PrintArea" localSheetId="1" hidden="1">'ATT1-ADIT '!$A$1:$G$107</definedName>
    <definedName name="Z_28948E05_8F34_4F1E_96FB_A80A6A844600_.wvu.PrintTitles" localSheetId="9" hidden="1">'7 -TEC'!$C:$D</definedName>
    <definedName name="Z_28948E05_8F34_4F1E_96FB_A80A6A844600_.wvu.Rows" localSheetId="0" hidden="1">'Appendix A'!#REF!</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A'!$A$2:$H$321</definedName>
    <definedName name="Z_3A38DF7A_C35E_4DD3_9893_26310A3EF836_.wvu.PrintTitles" localSheetId="9" hidden="1">'7 -TEC'!$C:$D</definedName>
    <definedName name="Z_416404B7_8533_4A12_ABD0_58CFDEB49D80_.wvu.PrintArea" localSheetId="4" hidden="1">'3 - Revenue Credits'!$A$2:$D$44</definedName>
    <definedName name="Z_416404B7_8533_4A12_ABD0_58CFDEB49D80_.wvu.PrintArea" localSheetId="6" hidden="1">'5 - Cost Support'!$A$1:$U$233</definedName>
    <definedName name="Z_416404B7_8533_4A12_ABD0_58CFDEB49D80_.wvu.PrintArea" localSheetId="7" hidden="1">'6- True-Up Adjustment '!$A$1:$K$94</definedName>
    <definedName name="Z_416404B7_8533_4A12_ABD0_58CFDEB49D80_.wvu.PrintArea" localSheetId="8" hidden="1">'6A-Estimate &amp; Reconcile'!$A$1:$BI$78</definedName>
    <definedName name="Z_416404B7_8533_4A12_ABD0_58CFDEB49D80_.wvu.PrintArea" localSheetId="9" hidden="1">'7 -TEC'!$E$1:$FZ$56</definedName>
    <definedName name="Z_416404B7_8533_4A12_ABD0_58CFDEB49D80_.wvu.PrintArea" localSheetId="2" hidden="1">'ADIT-ADIT1A'!$A$1:$G$110</definedName>
    <definedName name="Z_416404B7_8533_4A12_ABD0_58CFDEB49D80_.wvu.PrintArea" localSheetId="0" hidden="1">'Appendix A'!$A$3:$H$326</definedName>
    <definedName name="Z_416404B7_8533_4A12_ABD0_58CFDEB49D80_.wvu.PrintArea" localSheetId="3" hidden="1">'ATT 2 - Other Taxes'!$A$1:$H$68</definedName>
    <definedName name="Z_416404B7_8533_4A12_ABD0_58CFDEB49D80_.wvu.PrintArea" localSheetId="1" hidden="1">'ATT1-ADIT '!$A$1:$G$116</definedName>
    <definedName name="Z_416404B7_8533_4A12_ABD0_58CFDEB49D80_.wvu.PrintTitles" localSheetId="6" hidden="1">'5 - Cost Support'!$1:$4</definedName>
    <definedName name="Z_416404B7_8533_4A12_ABD0_58CFDEB49D80_.wvu.PrintTitles" localSheetId="8" hidden="1">'6A-Estimate &amp; Reconcile'!$1:$5</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A'!$A$2:$H$321</definedName>
    <definedName name="Z_4C7C2344_134C_465A_ADEB_A5E96AAE2308_.wvu.PrintTitles" localSheetId="9" hidden="1">'7 -TEC'!$C:$D</definedName>
    <definedName name="Z_63011E91_4609_4523_98FE_FD252E915668_.wvu.Cols" localSheetId="2" hidden="1">'ADIT-ADIT1A'!#REF!</definedName>
    <definedName name="Z_63011E91_4609_4523_98FE_FD252E915668_.wvu.Cols" localSheetId="1" hidden="1">'ATT1-ADIT '!#REF!</definedName>
    <definedName name="Z_63011E91_4609_4523_98FE_FD252E915668_.wvu.PrintArea" localSheetId="2" hidden="1">'ADIT-ADIT1A'!$A$1:$G$106</definedName>
    <definedName name="Z_63011E91_4609_4523_98FE_FD252E915668_.wvu.PrintArea" localSheetId="1" hidden="1">'ATT1-ADIT '!$A$1:$G$107</definedName>
    <definedName name="Z_6928E596_79BD_4CEC_9F0D_07E62D69B2A5_.wvu.Cols" localSheetId="2" hidden="1">'ADIT-ADIT1A'!#REF!</definedName>
    <definedName name="Z_6928E596_79BD_4CEC_9F0D_07E62D69B2A5_.wvu.Cols" localSheetId="1" hidden="1">'ATT1-ADIT '!#REF!</definedName>
    <definedName name="Z_6928E596_79BD_4CEC_9F0D_07E62D69B2A5_.wvu.PrintArea" localSheetId="2" hidden="1">'ADIT-ADIT1A'!$A$1:$G$106</definedName>
    <definedName name="Z_6928E596_79BD_4CEC_9F0D_07E62D69B2A5_.wvu.PrintArea" localSheetId="1" hidden="1">'ATT1-ADIT '!$A$1:$G$107</definedName>
    <definedName name="Z_71B42B22_A376_44B5_B0C1_23FC1AA3DBA2_.wvu.Cols" localSheetId="9" hidden="1">'7 -TEC'!#REF!</definedName>
    <definedName name="Z_71B42B22_A376_44B5_B0C1_23FC1AA3DBA2_.wvu.Cols" localSheetId="2" hidden="1">'ADIT-ADIT1A'!#REF!</definedName>
    <definedName name="Z_71B42B22_A376_44B5_B0C1_23FC1AA3DBA2_.wvu.Cols" localSheetId="1" hidden="1">'ATT1-ADIT '!#REF!</definedName>
    <definedName name="Z_71B42B22_A376_44B5_B0C1_23FC1AA3DBA2_.wvu.PrintArea" localSheetId="4" hidden="1">'3 - Revenue Credits'!$A$2:$D$38</definedName>
    <definedName name="Z_71B42B22_A376_44B5_B0C1_23FC1AA3DBA2_.wvu.PrintArea" localSheetId="2" hidden="1">'ADIT-ADIT1A'!$A$1:$G$106</definedName>
    <definedName name="Z_71B42B22_A376_44B5_B0C1_23FC1AA3DBA2_.wvu.PrintArea" localSheetId="0" hidden="1">'Appendix A'!$A$2:$H$321</definedName>
    <definedName name="Z_71B42B22_A376_44B5_B0C1_23FC1AA3DBA2_.wvu.PrintArea" localSheetId="1" hidden="1">'ATT1-ADIT '!$A$1:$G$107</definedName>
    <definedName name="Z_71B42B22_A376_44B5_B0C1_23FC1AA3DBA2_.wvu.PrintTitles" localSheetId="9" hidden="1">'7 -TEC'!$C:$D</definedName>
    <definedName name="Z_71B42B22_A376_44B5_B0C1_23FC1AA3DBA2_.wvu.Rows" localSheetId="0" hidden="1">'Appendix A'!#REF!</definedName>
    <definedName name="Z_8FBB4DC9_2D51_4AB9_80D8_F8474B404C29_.wvu.Cols" localSheetId="2" hidden="1">'ADIT-ADIT1A'!#REF!</definedName>
    <definedName name="Z_8FBB4DC9_2D51_4AB9_80D8_F8474B404C29_.wvu.Cols" localSheetId="1" hidden="1">'ATT1-ADIT '!#REF!</definedName>
    <definedName name="Z_8FBB4DC9_2D51_4AB9_80D8_F8474B404C29_.wvu.PrintArea" localSheetId="2" hidden="1">'ADIT-ADIT1A'!$A$1:$G$106</definedName>
    <definedName name="Z_8FBB4DC9_2D51_4AB9_80D8_F8474B404C29_.wvu.PrintArea" localSheetId="1" hidden="1">'ATT1-ADIT '!$A$1:$G$107</definedName>
    <definedName name="Z_B647CB7F_C846_4278_B6B1_1EF7F3C004F5_.wvu.Cols" localSheetId="2" hidden="1">'ADIT-ADIT1A'!#REF!</definedName>
    <definedName name="Z_B647CB7F_C846_4278_B6B1_1EF7F3C004F5_.wvu.Cols" localSheetId="1" hidden="1">'ATT1-ADIT '!#REF!</definedName>
    <definedName name="Z_B647CB7F_C846_4278_B6B1_1EF7F3C004F5_.wvu.PrintArea" localSheetId="2" hidden="1">'ADIT-ADIT1A'!$A$1:$G$106</definedName>
    <definedName name="Z_B647CB7F_C846_4278_B6B1_1EF7F3C004F5_.wvu.PrintArea" localSheetId="1" hidden="1">'ATT1-ADIT '!$A$1:$G$107</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A'!$A$2:$H$321</definedName>
    <definedName name="Z_DA967730_B71F_4038_B1B7_9D4790729C5D_.wvu.PrintTitles" localSheetId="9" hidden="1">'7 -TEC'!$C:$D</definedName>
    <definedName name="Z_DC91DEF3_837B_4BB9_A81E_3B78C5914E6C_.wvu.Cols" localSheetId="9" hidden="1">'7 -TEC'!#REF!</definedName>
    <definedName name="Z_DC91DEF3_837B_4BB9_A81E_3B78C5914E6C_.wvu.Cols" localSheetId="2" hidden="1">'ADIT-ADIT1A'!#REF!</definedName>
    <definedName name="Z_DC91DEF3_837B_4BB9_A81E_3B78C5914E6C_.wvu.Cols" localSheetId="1" hidden="1">'ATT1-ADIT '!#REF!</definedName>
    <definedName name="Z_DC91DEF3_837B_4BB9_A81E_3B78C5914E6C_.wvu.PrintArea" localSheetId="4" hidden="1">'3 - Revenue Credits'!$A$2:$D$38</definedName>
    <definedName name="Z_DC91DEF3_837B_4BB9_A81E_3B78C5914E6C_.wvu.PrintArea" localSheetId="2" hidden="1">'ADIT-ADIT1A'!$A$1:$G$106</definedName>
    <definedName name="Z_DC91DEF3_837B_4BB9_A81E_3B78C5914E6C_.wvu.PrintArea" localSheetId="0" hidden="1">'Appendix A'!$A$2:$H$321</definedName>
    <definedName name="Z_DC91DEF3_837B_4BB9_A81E_3B78C5914E6C_.wvu.PrintArea" localSheetId="1" hidden="1">'ATT1-ADIT '!$A$1:$G$107</definedName>
    <definedName name="Z_DC91DEF3_837B_4BB9_A81E_3B78C5914E6C_.wvu.PrintTitles" localSheetId="9" hidden="1">'7 -TEC'!$C:$D</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A'!$A$2:$H$321</definedName>
    <definedName name="Z_F96D6087_3330_4A81_95EC_26BA83722A49_.wvu.PrintTitles" localSheetId="9" hidden="1">'7 -TEC'!$C:$D</definedName>
    <definedName name="Z_FAAD9AAC_1337_43AB_BF1F_CCF9DFCF5B78_.wvu.Cols" localSheetId="9" hidden="1">'7 -TEC'!#REF!</definedName>
    <definedName name="Z_FAAD9AAC_1337_43AB_BF1F_CCF9DFCF5B78_.wvu.Cols" localSheetId="2" hidden="1">'ADIT-ADIT1A'!#REF!</definedName>
    <definedName name="Z_FAAD9AAC_1337_43AB_BF1F_CCF9DFCF5B78_.wvu.Cols" localSheetId="1" hidden="1">'ATT1-ADIT '!#REF!</definedName>
    <definedName name="Z_FAAD9AAC_1337_43AB_BF1F_CCF9DFCF5B78_.wvu.PrintArea" localSheetId="4" hidden="1">'3 - Revenue Credits'!$A$2:$D$38</definedName>
    <definedName name="Z_FAAD9AAC_1337_43AB_BF1F_CCF9DFCF5B78_.wvu.PrintArea" localSheetId="2" hidden="1">'ADIT-ADIT1A'!$A$1:$G$106</definedName>
    <definedName name="Z_FAAD9AAC_1337_43AB_BF1F_CCF9DFCF5B78_.wvu.PrintArea" localSheetId="0" hidden="1">'Appendix A'!$A$2:$H$321</definedName>
    <definedName name="Z_FAAD9AAC_1337_43AB_BF1F_CCF9DFCF5B78_.wvu.PrintArea" localSheetId="1" hidden="1">'ATT1-ADIT '!$A$1:$G$107</definedName>
    <definedName name="Z_FAAD9AAC_1337_43AB_BF1F_CCF9DFCF5B78_.wvu.PrintTitles" localSheetId="9" hidden="1">'7 -TEC'!$C:$D</definedName>
    <definedName name="zero">#REF!</definedName>
  </definedNames>
  <calcPr calcId="162913"/>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workbook>
</file>

<file path=xl/calcChain.xml><?xml version="1.0" encoding="utf-8"?>
<calcChain xmlns="http://schemas.openxmlformats.org/spreadsheetml/2006/main">
  <c r="H24" i="9" l="1"/>
  <c r="G24" i="9"/>
  <c r="GO35" i="10" l="1"/>
  <c r="GR35" i="10"/>
  <c r="GR68" i="10" s="1"/>
  <c r="GR69" i="10" s="1"/>
  <c r="AE11" i="9"/>
  <c r="AE12" i="9" s="1"/>
  <c r="AE13" i="9" s="1"/>
  <c r="AE14" i="9" s="1"/>
  <c r="AE15" i="9" s="1"/>
  <c r="AE16" i="9" s="1"/>
  <c r="AE17" i="9" s="1"/>
  <c r="AE18" i="9" s="1"/>
  <c r="AE19" i="9" s="1"/>
  <c r="AE20" i="9" s="1"/>
  <c r="AE21" i="9" s="1"/>
  <c r="AE22" i="9" s="1"/>
  <c r="AE23" i="9" s="1"/>
  <c r="AF11" i="9"/>
  <c r="AF12" i="9" s="1"/>
  <c r="AF13" i="9" s="1"/>
  <c r="AF14" i="9" s="1"/>
  <c r="AF15" i="9" s="1"/>
  <c r="AF16" i="9" s="1"/>
  <c r="AF17" i="9" s="1"/>
  <c r="AF18" i="9" s="1"/>
  <c r="AF19" i="9" s="1"/>
  <c r="AF20" i="9" s="1"/>
  <c r="AF21" i="9" s="1"/>
  <c r="AF22" i="9" s="1"/>
  <c r="AF23" i="9" s="1"/>
  <c r="GO36" i="10" l="1"/>
  <c r="C70" i="67"/>
  <c r="C71" i="67"/>
  <c r="GR36" i="10"/>
  <c r="AF24" i="9"/>
  <c r="AF25" i="9" s="1"/>
  <c r="AF26" i="9" s="1"/>
  <c r="GR37" i="10" s="1"/>
  <c r="AE24" i="9"/>
  <c r="AE25" i="9" s="1"/>
  <c r="AE26" i="9" s="1"/>
  <c r="GO37" i="10" s="1"/>
  <c r="AN11" i="9"/>
  <c r="AM11" i="9"/>
  <c r="AL11" i="9"/>
  <c r="AJ11" i="9"/>
  <c r="AI11" i="9"/>
  <c r="Q24" i="9"/>
  <c r="R24" i="9"/>
  <c r="S24" i="9"/>
  <c r="HY35" i="10" s="1"/>
  <c r="T24" i="9"/>
  <c r="IB35" i="10" s="1"/>
  <c r="U24" i="9"/>
  <c r="IE35" i="10" s="1"/>
  <c r="V24" i="9"/>
  <c r="W24" i="9"/>
  <c r="AU11" i="9"/>
  <c r="AU12" i="9" s="1"/>
  <c r="AT11" i="9"/>
  <c r="AS11" i="9"/>
  <c r="AR11" i="9"/>
  <c r="AQ11" i="9"/>
  <c r="AQ12" i="9" s="1"/>
  <c r="AP11" i="9"/>
  <c r="AO11" i="9"/>
  <c r="AH11" i="9"/>
  <c r="AG11" i="9"/>
  <c r="C82" i="67" l="1"/>
  <c r="C84" i="67"/>
  <c r="C83" i="67"/>
  <c r="HY36" i="10"/>
  <c r="HY68" i="10"/>
  <c r="HY69" i="10" s="1"/>
  <c r="HS35" i="10"/>
  <c r="IB68" i="10"/>
  <c r="IB69" i="10" s="1"/>
  <c r="IB36" i="10"/>
  <c r="IK35" i="10"/>
  <c r="IH35" i="10"/>
  <c r="HV35" i="10"/>
  <c r="IE68" i="10"/>
  <c r="IE69" i="10" s="1"/>
  <c r="IE36" i="10"/>
  <c r="P24" i="9"/>
  <c r="AM12" i="9"/>
  <c r="O24" i="9"/>
  <c r="N24" i="9"/>
  <c r="M24" i="9"/>
  <c r="AK11" i="9"/>
  <c r="AK12" i="9" s="1"/>
  <c r="AK13" i="9" s="1"/>
  <c r="AK14" i="9" s="1"/>
  <c r="AK15" i="9" s="1"/>
  <c r="AK16" i="9" s="1"/>
  <c r="AK17" i="9" s="1"/>
  <c r="AK18" i="9" s="1"/>
  <c r="AK19" i="9" s="1"/>
  <c r="AK20" i="9" s="1"/>
  <c r="AK21" i="9" s="1"/>
  <c r="AK22" i="9" s="1"/>
  <c r="AK23" i="9" s="1"/>
  <c r="L24" i="9"/>
  <c r="K24" i="9"/>
  <c r="AI12" i="9"/>
  <c r="J24" i="9"/>
  <c r="I24" i="9"/>
  <c r="AJ12" i="9"/>
  <c r="AJ13" i="9" s="1"/>
  <c r="AJ14" i="9" s="1"/>
  <c r="AJ15" i="9" s="1"/>
  <c r="AJ16" i="9" s="1"/>
  <c r="AJ17" i="9" s="1"/>
  <c r="AJ18" i="9" s="1"/>
  <c r="AJ19" i="9" s="1"/>
  <c r="AJ20" i="9" s="1"/>
  <c r="AJ21" i="9" s="1"/>
  <c r="AJ22" i="9" s="1"/>
  <c r="AJ23" i="9" s="1"/>
  <c r="AN12" i="9"/>
  <c r="AN13" i="9" s="1"/>
  <c r="AN14" i="9" s="1"/>
  <c r="AN15" i="9" s="1"/>
  <c r="AN16" i="9" s="1"/>
  <c r="AN17" i="9" s="1"/>
  <c r="AN18" i="9" s="1"/>
  <c r="AN19" i="9" s="1"/>
  <c r="AN20" i="9" s="1"/>
  <c r="AN21" i="9" s="1"/>
  <c r="AN22" i="9" s="1"/>
  <c r="AN23" i="9" s="1"/>
  <c r="AR12" i="9"/>
  <c r="AR13" i="9" s="1"/>
  <c r="AR14" i="9" s="1"/>
  <c r="AR15" i="9" s="1"/>
  <c r="AR16" i="9" s="1"/>
  <c r="AR17" i="9" s="1"/>
  <c r="AR18" i="9" s="1"/>
  <c r="AR19" i="9" s="1"/>
  <c r="AR20" i="9" s="1"/>
  <c r="AR21" i="9" s="1"/>
  <c r="AR22" i="9" s="1"/>
  <c r="AR23" i="9" s="1"/>
  <c r="AQ13" i="9"/>
  <c r="AQ14" i="9" s="1"/>
  <c r="AQ15" i="9" s="1"/>
  <c r="AQ16" i="9" s="1"/>
  <c r="AQ17" i="9" s="1"/>
  <c r="AQ18" i="9" s="1"/>
  <c r="AQ19" i="9" s="1"/>
  <c r="AQ20" i="9" s="1"/>
  <c r="AQ21" i="9" s="1"/>
  <c r="AQ22" i="9" s="1"/>
  <c r="AQ23" i="9" s="1"/>
  <c r="AU13" i="9"/>
  <c r="AU14" i="9" s="1"/>
  <c r="AU15" i="9" s="1"/>
  <c r="AU16" i="9" s="1"/>
  <c r="AU17" i="9" s="1"/>
  <c r="AU18" i="9" s="1"/>
  <c r="AU19" i="9" s="1"/>
  <c r="AU20" i="9" s="1"/>
  <c r="AU21" i="9" s="1"/>
  <c r="AU22" i="9" s="1"/>
  <c r="AU23" i="9" s="1"/>
  <c r="AI13" i="9"/>
  <c r="AI14" i="9" s="1"/>
  <c r="AI15" i="9" s="1"/>
  <c r="AI16" i="9" s="1"/>
  <c r="AI17" i="9" s="1"/>
  <c r="AI18" i="9" s="1"/>
  <c r="AI19" i="9" s="1"/>
  <c r="AI20" i="9" s="1"/>
  <c r="AI21" i="9" s="1"/>
  <c r="AI22" i="9" s="1"/>
  <c r="AI23" i="9" s="1"/>
  <c r="AM13" i="9"/>
  <c r="AM14" i="9" s="1"/>
  <c r="AM15" i="9" s="1"/>
  <c r="AM16" i="9" s="1"/>
  <c r="AM17" i="9" s="1"/>
  <c r="AM18" i="9" s="1"/>
  <c r="AM19" i="9" s="1"/>
  <c r="AM20" i="9" s="1"/>
  <c r="AM21" i="9" s="1"/>
  <c r="AM22" i="9" s="1"/>
  <c r="AM23" i="9" s="1"/>
  <c r="AG12" i="9"/>
  <c r="AG13" i="9" s="1"/>
  <c r="AG14" i="9" s="1"/>
  <c r="AG15" i="9" s="1"/>
  <c r="AG16" i="9" s="1"/>
  <c r="AG17" i="9" s="1"/>
  <c r="AG18" i="9" s="1"/>
  <c r="AG19" i="9" s="1"/>
  <c r="AG20" i="9" s="1"/>
  <c r="AG21" i="9" s="1"/>
  <c r="AG22" i="9" s="1"/>
  <c r="AG23" i="9" s="1"/>
  <c r="AO12" i="9"/>
  <c r="AO13" i="9" s="1"/>
  <c r="AO14" i="9" s="1"/>
  <c r="AO15" i="9" s="1"/>
  <c r="AO16" i="9" s="1"/>
  <c r="AO17" i="9" s="1"/>
  <c r="AO18" i="9" s="1"/>
  <c r="AO19" i="9" s="1"/>
  <c r="AO20" i="9" s="1"/>
  <c r="AO21" i="9" s="1"/>
  <c r="AO22" i="9" s="1"/>
  <c r="AO23" i="9" s="1"/>
  <c r="AS12" i="9"/>
  <c r="AS13" i="9" s="1"/>
  <c r="AS14" i="9" s="1"/>
  <c r="AS15" i="9" s="1"/>
  <c r="AS16" i="9" s="1"/>
  <c r="AS17" i="9" s="1"/>
  <c r="AS18" i="9" s="1"/>
  <c r="AS19" i="9" s="1"/>
  <c r="AS20" i="9" s="1"/>
  <c r="AS21" i="9" s="1"/>
  <c r="AS22" i="9" s="1"/>
  <c r="AS23" i="9" s="1"/>
  <c r="AH12" i="9"/>
  <c r="AH13" i="9" s="1"/>
  <c r="AH14" i="9" s="1"/>
  <c r="AH15" i="9" s="1"/>
  <c r="AH16" i="9" s="1"/>
  <c r="AH17" i="9" s="1"/>
  <c r="AH18" i="9" s="1"/>
  <c r="AH19" i="9" s="1"/>
  <c r="AH20" i="9" s="1"/>
  <c r="AH21" i="9" s="1"/>
  <c r="AH22" i="9" s="1"/>
  <c r="AH23" i="9" s="1"/>
  <c r="AL12" i="9"/>
  <c r="AL13" i="9" s="1"/>
  <c r="AL14" i="9" s="1"/>
  <c r="AL15" i="9" s="1"/>
  <c r="AL16" i="9" s="1"/>
  <c r="AL17" i="9" s="1"/>
  <c r="AL18" i="9" s="1"/>
  <c r="AL19" i="9" s="1"/>
  <c r="AL20" i="9" s="1"/>
  <c r="AL21" i="9" s="1"/>
  <c r="AL22" i="9" s="1"/>
  <c r="AL23" i="9" s="1"/>
  <c r="AP12" i="9"/>
  <c r="AP13" i="9" s="1"/>
  <c r="AP14" i="9" s="1"/>
  <c r="AP15" i="9" s="1"/>
  <c r="AP16" i="9" s="1"/>
  <c r="AP17" i="9" s="1"/>
  <c r="AP18" i="9" s="1"/>
  <c r="AP19" i="9" s="1"/>
  <c r="AP20" i="9" s="1"/>
  <c r="AP21" i="9" s="1"/>
  <c r="AP22" i="9" s="1"/>
  <c r="AP23" i="9" s="1"/>
  <c r="AT12" i="9"/>
  <c r="AT13" i="9" s="1"/>
  <c r="AT14" i="9" s="1"/>
  <c r="AT15" i="9" s="1"/>
  <c r="AT16" i="9" s="1"/>
  <c r="AT17" i="9" s="1"/>
  <c r="AT18" i="9" s="1"/>
  <c r="AT19" i="9" s="1"/>
  <c r="AT20" i="9" s="1"/>
  <c r="AT21" i="9" s="1"/>
  <c r="AT22" i="9" s="1"/>
  <c r="AT23" i="9" s="1"/>
  <c r="C65" i="67"/>
  <c r="C61" i="67"/>
  <c r="C59" i="67"/>
  <c r="C53" i="67"/>
  <c r="C52" i="67"/>
  <c r="C51" i="67"/>
  <c r="C50" i="67"/>
  <c r="C49" i="67"/>
  <c r="C45" i="67"/>
  <c r="C16" i="67"/>
  <c r="C86" i="67" l="1"/>
  <c r="C81" i="67"/>
  <c r="C85" i="67"/>
  <c r="C80" i="67"/>
  <c r="HA35" i="10"/>
  <c r="HJ35" i="10"/>
  <c r="GU35" i="10"/>
  <c r="HD35" i="10"/>
  <c r="HM35" i="10"/>
  <c r="HV68" i="10"/>
  <c r="HV69" i="10" s="1"/>
  <c r="HV36" i="10"/>
  <c r="IK68" i="10"/>
  <c r="IK69" i="10" s="1"/>
  <c r="IK36" i="10"/>
  <c r="HS68" i="10"/>
  <c r="HS69" i="10" s="1"/>
  <c r="HS36" i="10"/>
  <c r="GX35" i="10"/>
  <c r="HG35" i="10"/>
  <c r="HP35" i="10"/>
  <c r="IH68" i="10"/>
  <c r="IH69" i="10" s="1"/>
  <c r="IH36" i="10"/>
  <c r="AJ24" i="9"/>
  <c r="AJ25" i="9" s="1"/>
  <c r="AJ26" i="9" s="1"/>
  <c r="HD37" i="10" s="1"/>
  <c r="AU24" i="9"/>
  <c r="AU25" i="9" s="1"/>
  <c r="AU26" i="9" s="1"/>
  <c r="IK37" i="10" s="1"/>
  <c r="AR24" i="9"/>
  <c r="AR25" i="9" s="1"/>
  <c r="AR26" i="9" s="1"/>
  <c r="IB37" i="10" s="1"/>
  <c r="IC68" i="10" s="1"/>
  <c r="IC69" i="10" s="1"/>
  <c r="AS24" i="9"/>
  <c r="AS25" i="9" s="1"/>
  <c r="AS26" i="9" s="1"/>
  <c r="IE37" i="10" s="1"/>
  <c r="IF68" i="10" s="1"/>
  <c r="IF69" i="10" s="1"/>
  <c r="AN24" i="9"/>
  <c r="AN25" i="9" s="1"/>
  <c r="AN26" i="9" s="1"/>
  <c r="HP37" i="10" s="1"/>
  <c r="AK24" i="9"/>
  <c r="AK25" i="9" s="1"/>
  <c r="AK26" i="9" s="1"/>
  <c r="HG37" i="10" s="1"/>
  <c r="AH24" i="9"/>
  <c r="AH25" i="9" s="1"/>
  <c r="AH26" i="9" s="1"/>
  <c r="GX37" i="10" s="1"/>
  <c r="AO24" i="9"/>
  <c r="AO25" i="9" s="1"/>
  <c r="AO26" i="9" s="1"/>
  <c r="HS37" i="10" s="1"/>
  <c r="AQ24" i="9"/>
  <c r="AQ25" i="9" s="1"/>
  <c r="AQ26" i="9" s="1"/>
  <c r="HY37" i="10" s="1"/>
  <c r="HZ68" i="10" s="1"/>
  <c r="HZ69" i="10" s="1"/>
  <c r="AT24" i="9"/>
  <c r="AT25" i="9" s="1"/>
  <c r="AT26" i="9" s="1"/>
  <c r="IH37" i="10" s="1"/>
  <c r="AM24" i="9"/>
  <c r="AM25" i="9" s="1"/>
  <c r="AM26" i="9" s="1"/>
  <c r="HM37" i="10" s="1"/>
  <c r="AP24" i="9"/>
  <c r="AP25" i="9" s="1"/>
  <c r="AP26" i="9" s="1"/>
  <c r="HV37" i="10" s="1"/>
  <c r="AI24" i="9"/>
  <c r="AI25" i="9" s="1"/>
  <c r="AI26" i="9" s="1"/>
  <c r="HA37" i="10" s="1"/>
  <c r="AL24" i="9"/>
  <c r="AL25" i="9" s="1"/>
  <c r="AL26" i="9" s="1"/>
  <c r="HJ37" i="10" s="1"/>
  <c r="AG24" i="9"/>
  <c r="AG25" i="9" s="1"/>
  <c r="AG26" i="9" s="1"/>
  <c r="GU37" i="10" s="1"/>
  <c r="E25" i="4"/>
  <c r="IL68" i="10" l="1"/>
  <c r="IL69" i="10" s="1"/>
  <c r="II68" i="10"/>
  <c r="II69" i="10" s="1"/>
  <c r="C76" i="67"/>
  <c r="HT68" i="10"/>
  <c r="HT69" i="10" s="1"/>
  <c r="HW68" i="10"/>
  <c r="HW69" i="10" s="1"/>
  <c r="C72" i="67"/>
  <c r="C78" i="67"/>
  <c r="C74" i="67"/>
  <c r="C73" i="67"/>
  <c r="C75" i="67"/>
  <c r="C79" i="67"/>
  <c r="C77" i="67"/>
  <c r="HJ68" i="10"/>
  <c r="HJ69" i="10" s="1"/>
  <c r="HJ36" i="10"/>
  <c r="HK68" i="10" s="1"/>
  <c r="HK69" i="10" s="1"/>
  <c r="HG68" i="10"/>
  <c r="HG69" i="10" s="1"/>
  <c r="HG36" i="10"/>
  <c r="HH68" i="10" s="1"/>
  <c r="HH69" i="10" s="1"/>
  <c r="HD68" i="10"/>
  <c r="HD69" i="10" s="1"/>
  <c r="HD36" i="10"/>
  <c r="HE68" i="10" s="1"/>
  <c r="HE69" i="10" s="1"/>
  <c r="HP36" i="10"/>
  <c r="HQ68" i="10" s="1"/>
  <c r="HQ69" i="10" s="1"/>
  <c r="HP68" i="10"/>
  <c r="HP69" i="10" s="1"/>
  <c r="HM36" i="10"/>
  <c r="HN68" i="10" s="1"/>
  <c r="HN69" i="10" s="1"/>
  <c r="HM68" i="10"/>
  <c r="HM69" i="10" s="1"/>
  <c r="GX68" i="10"/>
  <c r="GX69" i="10" s="1"/>
  <c r="GX36" i="10"/>
  <c r="GY68" i="10" s="1"/>
  <c r="GY69" i="10" s="1"/>
  <c r="GU36" i="10"/>
  <c r="GU68" i="10"/>
  <c r="GU69" i="10" s="1"/>
  <c r="HA36" i="10"/>
  <c r="HB68" i="10" s="1"/>
  <c r="HB69" i="10" s="1"/>
  <c r="HA68" i="10"/>
  <c r="HA69" i="10" s="1"/>
  <c r="D69" i="2"/>
  <c r="E69" i="2"/>
  <c r="F69" i="2"/>
  <c r="C69" i="2"/>
  <c r="B66" i="2"/>
  <c r="B67" i="2"/>
  <c r="C63" i="14"/>
  <c r="D63" i="14"/>
  <c r="E63" i="14"/>
  <c r="F63" i="14"/>
  <c r="D64" i="14"/>
  <c r="E64" i="14"/>
  <c r="F64" i="14"/>
  <c r="C64" i="14"/>
  <c r="B61" i="14"/>
  <c r="B62" i="14"/>
  <c r="GV68" i="10" l="1"/>
  <c r="GV69" i="10" s="1"/>
  <c r="B34" i="2"/>
  <c r="H150" i="1" l="1"/>
  <c r="H158" i="1"/>
  <c r="H154" i="1"/>
  <c r="H152" i="1"/>
  <c r="H151" i="1"/>
  <c r="H149" i="1"/>
  <c r="H153" i="1" l="1"/>
  <c r="H155" i="1" l="1"/>
  <c r="H290" i="1" l="1"/>
  <c r="D24" i="9" l="1"/>
  <c r="AB11" i="9"/>
  <c r="AB12" i="9" s="1"/>
  <c r="AB13" i="9" s="1"/>
  <c r="AB14" i="9" s="1"/>
  <c r="AB15" i="9" s="1"/>
  <c r="AB16" i="9" s="1"/>
  <c r="AB17" i="9" s="1"/>
  <c r="AB18" i="9" s="1"/>
  <c r="AB19" i="9" s="1"/>
  <c r="AB20" i="9" s="1"/>
  <c r="AB21" i="9" s="1"/>
  <c r="AB22" i="9" s="1"/>
  <c r="AB23" i="9" s="1"/>
  <c r="GF35" i="10" l="1"/>
  <c r="AB24" i="9"/>
  <c r="AB25" i="9" s="1"/>
  <c r="AB26" i="9" s="1"/>
  <c r="GF37" i="10" s="1"/>
  <c r="C67" i="67" l="1"/>
  <c r="G62" i="8"/>
  <c r="C27" i="67" l="1"/>
  <c r="C43" i="67" l="1"/>
  <c r="C41" i="67"/>
  <c r="C39" i="67"/>
  <c r="C38" i="67"/>
  <c r="C40" i="67"/>
  <c r="C44" i="67" l="1"/>
  <c r="C42" i="67"/>
  <c r="CB41" i="10"/>
  <c r="CB43" i="10" s="1"/>
  <c r="H124" i="1" l="1"/>
  <c r="H123" i="1"/>
  <c r="C37" i="67" l="1"/>
  <c r="C36" i="67"/>
  <c r="C35" i="67"/>
  <c r="C34" i="67"/>
  <c r="C33" i="67"/>
  <c r="C32" i="67"/>
  <c r="C31" i="67"/>
  <c r="C30" i="67"/>
  <c r="C29" i="67" l="1"/>
  <c r="C28" i="67"/>
  <c r="C26" i="67"/>
  <c r="C25" i="67"/>
  <c r="C24" i="67"/>
  <c r="C23" i="67"/>
  <c r="C22" i="67"/>
  <c r="C21" i="67"/>
  <c r="C20" i="67"/>
  <c r="C19" i="67"/>
  <c r="C18" i="67"/>
  <c r="C17" i="67"/>
  <c r="C15" i="67"/>
  <c r="C14" i="67"/>
  <c r="C13" i="67"/>
  <c r="C12" i="67"/>
  <c r="C11" i="67"/>
  <c r="C10" i="67"/>
  <c r="C9" i="67"/>
  <c r="C8" i="67"/>
  <c r="E36" i="10" l="1"/>
  <c r="F68" i="10" s="1"/>
  <c r="C7" i="67"/>
  <c r="C64" i="67"/>
  <c r="C63" i="67"/>
  <c r="C62" i="67"/>
  <c r="C60" i="67"/>
  <c r="C58" i="67"/>
  <c r="C57" i="67"/>
  <c r="C56" i="67"/>
  <c r="C55" i="67"/>
  <c r="C54" i="67"/>
  <c r="C48" i="67"/>
  <c r="C47" i="67"/>
  <c r="C46" i="67"/>
  <c r="GF68" i="10" l="1"/>
  <c r="GF36" i="10"/>
  <c r="GG68" i="10" s="1"/>
  <c r="GG69" i="10" s="1"/>
  <c r="GF69" i="10" l="1"/>
  <c r="E37" i="14"/>
  <c r="F68" i="2" l="1"/>
  <c r="E68" i="2"/>
  <c r="D68" i="2"/>
  <c r="C68" i="2"/>
  <c r="H172" i="1"/>
  <c r="FZ68" i="10" l="1"/>
  <c r="FW68" i="10"/>
  <c r="FT68" i="10"/>
  <c r="FQ68" i="10" l="1"/>
  <c r="FK68" i="10"/>
  <c r="FH68" i="10"/>
  <c r="FE68" i="10"/>
  <c r="FB68" i="10"/>
  <c r="EY68" i="10"/>
  <c r="EV68" i="10"/>
  <c r="ES68" i="10"/>
  <c r="EP68" i="10"/>
  <c r="EM68" i="10"/>
  <c r="EJ68" i="10"/>
  <c r="EG68" i="10"/>
  <c r="ED68" i="10"/>
  <c r="EA68" i="10"/>
  <c r="DX68" i="10"/>
  <c r="DU68" i="10"/>
  <c r="DR68" i="10"/>
  <c r="DO68" i="10"/>
  <c r="DL68" i="10"/>
  <c r="DI68" i="10"/>
  <c r="DF68" i="10"/>
  <c r="DC68" i="10"/>
  <c r="CZ68" i="10"/>
  <c r="CW68" i="10"/>
  <c r="CT68" i="10"/>
  <c r="CQ68" i="10"/>
  <c r="CN68" i="10"/>
  <c r="CK68" i="10"/>
  <c r="CH68" i="10"/>
  <c r="CE68" i="10"/>
  <c r="CB68" i="10"/>
  <c r="BY68" i="10"/>
  <c r="BV68" i="10"/>
  <c r="BS68" i="10"/>
  <c r="BP68" i="10"/>
  <c r="BM68" i="10"/>
  <c r="BJ68" i="10"/>
  <c r="BG68" i="10"/>
  <c r="BD68" i="10"/>
  <c r="BA68" i="10"/>
  <c r="AX68" i="10"/>
  <c r="AU68" i="10"/>
  <c r="AR68" i="10"/>
  <c r="AO68" i="10"/>
  <c r="AL68" i="10"/>
  <c r="AI68" i="10"/>
  <c r="AF68" i="10"/>
  <c r="AC68" i="10"/>
  <c r="Z68" i="10"/>
  <c r="W68" i="10"/>
  <c r="T68" i="10"/>
  <c r="Q68" i="10"/>
  <c r="N68" i="10"/>
  <c r="K68" i="10"/>
  <c r="H68" i="10"/>
  <c r="E68" i="10" l="1"/>
  <c r="E81" i="1" l="1"/>
  <c r="G80" i="68" l="1"/>
  <c r="G78" i="68"/>
  <c r="G75" i="68"/>
  <c r="G73" i="68"/>
  <c r="G72" i="68"/>
  <c r="G71" i="68"/>
  <c r="I78" i="68" l="1"/>
  <c r="I71" i="68"/>
  <c r="I72" i="68" l="1"/>
  <c r="B77" i="2"/>
  <c r="B72" i="14" l="1"/>
  <c r="B60" i="14"/>
  <c r="B63" i="14" s="1"/>
  <c r="F36" i="14"/>
  <c r="E225" i="1" l="1"/>
  <c r="E224" i="1"/>
  <c r="E178" i="1"/>
  <c r="E231" i="1"/>
  <c r="E80" i="1"/>
  <c r="F73" i="14" l="1"/>
  <c r="E73" i="14"/>
  <c r="D73" i="14"/>
  <c r="C73" i="14"/>
  <c r="B73" i="14"/>
  <c r="F103" i="14"/>
  <c r="E103" i="14"/>
  <c r="D103" i="14"/>
  <c r="C103" i="14"/>
  <c r="D36" i="14"/>
  <c r="C36" i="14"/>
  <c r="D108" i="2"/>
  <c r="E41" i="2"/>
  <c r="D41" i="2"/>
  <c r="C41" i="2"/>
  <c r="F78" i="2"/>
  <c r="E78" i="2"/>
  <c r="D78" i="2"/>
  <c r="C78" i="2"/>
  <c r="B78" i="2"/>
  <c r="D111" i="2" l="1"/>
  <c r="D106" i="14"/>
  <c r="F106" i="14"/>
  <c r="D44" i="2"/>
  <c r="B81" i="2"/>
  <c r="F81" i="2"/>
  <c r="D81" i="2"/>
  <c r="E81" i="2"/>
  <c r="C81" i="2"/>
  <c r="D39" i="14"/>
  <c r="B76" i="14"/>
  <c r="F76" i="14"/>
  <c r="E76" i="14"/>
  <c r="C76" i="14"/>
  <c r="D76" i="14"/>
  <c r="I73" i="68"/>
  <c r="C20" i="2" l="1"/>
  <c r="G65" i="68"/>
  <c r="I59" i="68"/>
  <c r="G59" i="68"/>
  <c r="I57" i="68"/>
  <c r="C52" i="68"/>
  <c r="C50" i="68"/>
  <c r="F49" i="68"/>
  <c r="D49" i="68"/>
  <c r="F48" i="68"/>
  <c r="D48" i="68"/>
  <c r="F47" i="68"/>
  <c r="D47" i="68"/>
  <c r="F45" i="68"/>
  <c r="D45" i="68"/>
  <c r="F44" i="68"/>
  <c r="D44" i="68"/>
  <c r="F43" i="68"/>
  <c r="D43" i="68"/>
  <c r="F41" i="68"/>
  <c r="D41" i="68"/>
  <c r="F40" i="68"/>
  <c r="D40" i="68"/>
  <c r="F39" i="68"/>
  <c r="D39" i="68"/>
  <c r="D37" i="68"/>
  <c r="D36" i="68"/>
  <c r="G35" i="68"/>
  <c r="D35" i="68"/>
  <c r="D34" i="68"/>
  <c r="G33" i="68"/>
  <c r="D33" i="68"/>
  <c r="G32" i="68"/>
  <c r="D32" i="68"/>
  <c r="G31" i="68"/>
  <c r="D31" i="68"/>
  <c r="G30" i="68"/>
  <c r="D30" i="68"/>
  <c r="C29" i="68"/>
  <c r="D27" i="68"/>
  <c r="G26" i="68"/>
  <c r="D26" i="68"/>
  <c r="D25" i="68"/>
  <c r="G23" i="68"/>
  <c r="D23" i="68"/>
  <c r="C22" i="68"/>
  <c r="I20" i="68"/>
  <c r="G20" i="68"/>
  <c r="F20" i="68"/>
  <c r="C20" i="68"/>
  <c r="I18" i="68"/>
  <c r="G18" i="68"/>
  <c r="C18" i="68"/>
  <c r="A18" i="68"/>
  <c r="A20" i="68" s="1"/>
  <c r="A23" i="68" s="1"/>
  <c r="A24" i="68" s="1"/>
  <c r="A25" i="68" s="1"/>
  <c r="A26" i="68" s="1"/>
  <c r="A27" i="68" s="1"/>
  <c r="A30" i="68" s="1"/>
  <c r="A31" i="68" s="1"/>
  <c r="A32" i="68" s="1"/>
  <c r="A33" i="68" s="1"/>
  <c r="A34" i="68" s="1"/>
  <c r="A35" i="68" s="1"/>
  <c r="A36" i="68" s="1"/>
  <c r="A37" i="68" s="1"/>
  <c r="A39" i="68" s="1"/>
  <c r="A40" i="68" s="1"/>
  <c r="A41" i="68" s="1"/>
  <c r="A43" i="68" s="1"/>
  <c r="A44" i="68" s="1"/>
  <c r="A45" i="68" s="1"/>
  <c r="A47" i="68" s="1"/>
  <c r="A48" i="68" s="1"/>
  <c r="A49" i="68" s="1"/>
  <c r="A50" i="68" s="1"/>
  <c r="A52" i="68" s="1"/>
  <c r="C16" i="68"/>
  <c r="D11" i="68"/>
  <c r="A2" i="68"/>
  <c r="A1" i="68"/>
  <c r="A57" i="68" l="1"/>
  <c r="A58" i="68" s="1"/>
  <c r="A59" i="68" s="1"/>
  <c r="A60" i="68" s="1"/>
  <c r="A61" i="68" s="1"/>
  <c r="A62" i="68" s="1"/>
  <c r="A65" i="68" s="1"/>
  <c r="A66" i="68" s="1"/>
  <c r="A67" i="68" s="1"/>
  <c r="A68" i="68" s="1"/>
  <c r="A71" i="68" s="1"/>
  <c r="A72" i="68" l="1"/>
  <c r="A73" i="68" s="1"/>
  <c r="A74" i="68" l="1"/>
  <c r="A75" i="68" s="1"/>
  <c r="H226" i="1"/>
  <c r="F233" i="1"/>
  <c r="F228" i="1"/>
  <c r="F226" i="1"/>
  <c r="H82" i="1"/>
  <c r="F82" i="1"/>
  <c r="A78" i="68" l="1"/>
  <c r="A79" i="68" s="1"/>
  <c r="T171" i="7"/>
  <c r="T168" i="7"/>
  <c r="T167" i="7"/>
  <c r="T165" i="7"/>
  <c r="T164" i="7"/>
  <c r="A80" i="68" l="1"/>
  <c r="A82" i="68" s="1"/>
  <c r="A84" i="68"/>
  <c r="G9" i="68" s="1"/>
  <c r="J226" i="7" l="1"/>
  <c r="J227" i="7" s="1"/>
  <c r="I226" i="7"/>
  <c r="I227" i="7" s="1"/>
  <c r="H226" i="7"/>
  <c r="H227" i="7" s="1"/>
  <c r="D93" i="8" l="1"/>
  <c r="G63" i="8" s="1"/>
  <c r="BN54" i="9" l="1"/>
  <c r="BN61" i="9" s="1"/>
  <c r="BO54" i="9"/>
  <c r="BO61" i="9" s="1"/>
  <c r="BQ54" i="9"/>
  <c r="BQ61" i="9" s="1"/>
  <c r="BU54" i="9"/>
  <c r="BU61" i="9" s="1"/>
  <c r="BY54" i="9"/>
  <c r="BY61" i="9" s="1"/>
  <c r="CC54" i="9"/>
  <c r="CC61" i="9" s="1"/>
  <c r="BW54" i="9"/>
  <c r="BW61" i="9" s="1"/>
  <c r="BT54" i="9"/>
  <c r="BT61" i="9" s="1"/>
  <c r="CB54" i="9"/>
  <c r="CB61" i="9" s="1"/>
  <c r="BR54" i="9"/>
  <c r="BR61" i="9" s="1"/>
  <c r="BV54" i="9"/>
  <c r="BV61" i="9" s="1"/>
  <c r="BZ54" i="9"/>
  <c r="BZ61" i="9" s="1"/>
  <c r="CD54" i="9"/>
  <c r="CD61" i="9" s="1"/>
  <c r="BS54" i="9"/>
  <c r="BS61" i="9" s="1"/>
  <c r="CA54" i="9"/>
  <c r="CA61" i="9" s="1"/>
  <c r="BP54" i="9"/>
  <c r="BP61" i="9" s="1"/>
  <c r="BX54" i="9"/>
  <c r="BX61" i="9" s="1"/>
  <c r="D54" i="9"/>
  <c r="H54" i="9"/>
  <c r="L54" i="9"/>
  <c r="P54" i="9"/>
  <c r="T54" i="9"/>
  <c r="X54" i="9"/>
  <c r="AB54" i="9"/>
  <c r="AF54" i="9"/>
  <c r="AJ54" i="9"/>
  <c r="AN54" i="9"/>
  <c r="AR54" i="9"/>
  <c r="AV54" i="9"/>
  <c r="AZ54" i="9"/>
  <c r="BD54" i="9"/>
  <c r="BH54" i="9"/>
  <c r="BL54" i="9"/>
  <c r="BL61" i="9" s="1"/>
  <c r="CG54" i="9"/>
  <c r="CK54" i="9"/>
  <c r="CO54" i="9"/>
  <c r="CS54" i="9"/>
  <c r="AP54" i="9"/>
  <c r="BF54" i="9"/>
  <c r="CM54" i="9"/>
  <c r="E54" i="9"/>
  <c r="I54" i="9"/>
  <c r="M54" i="9"/>
  <c r="Q54" i="9"/>
  <c r="U54" i="9"/>
  <c r="Y54" i="9"/>
  <c r="AC54" i="9"/>
  <c r="AG54" i="9"/>
  <c r="AK54" i="9"/>
  <c r="AO54" i="9"/>
  <c r="AS54" i="9"/>
  <c r="AW54" i="9"/>
  <c r="BA54" i="9"/>
  <c r="BE54" i="9"/>
  <c r="BI54" i="9"/>
  <c r="BM54" i="9"/>
  <c r="BM61" i="9" s="1"/>
  <c r="CH54" i="9"/>
  <c r="CL54" i="9"/>
  <c r="CP54" i="9"/>
  <c r="CT54" i="9"/>
  <c r="AH54" i="9"/>
  <c r="AX54" i="9"/>
  <c r="BJ54" i="9"/>
  <c r="CQ54" i="9"/>
  <c r="F54" i="9"/>
  <c r="J54" i="9"/>
  <c r="N54" i="9"/>
  <c r="R54" i="9"/>
  <c r="V54" i="9"/>
  <c r="Z54" i="9"/>
  <c r="AD54" i="9"/>
  <c r="AT54" i="9"/>
  <c r="CE54" i="9"/>
  <c r="G54" i="9"/>
  <c r="K54" i="9"/>
  <c r="O54" i="9"/>
  <c r="S54" i="9"/>
  <c r="W54" i="9"/>
  <c r="AA54" i="9"/>
  <c r="AE54" i="9"/>
  <c r="AI54" i="9"/>
  <c r="AM54" i="9"/>
  <c r="AQ54" i="9"/>
  <c r="AU54" i="9"/>
  <c r="AY54" i="9"/>
  <c r="BC54" i="9"/>
  <c r="BG54" i="9"/>
  <c r="BK54" i="9"/>
  <c r="BK61" i="9" s="1"/>
  <c r="CF54" i="9"/>
  <c r="CJ54" i="9"/>
  <c r="CN54" i="9"/>
  <c r="CR54" i="9"/>
  <c r="CV54" i="9"/>
  <c r="AL54" i="9"/>
  <c r="BB54" i="9"/>
  <c r="CI54" i="9"/>
  <c r="CU54" i="9"/>
  <c r="G64" i="8"/>
  <c r="BJ61" i="9"/>
  <c r="C24" i="9"/>
  <c r="AA11" i="9"/>
  <c r="F24" i="9"/>
  <c r="GO68" i="10" l="1"/>
  <c r="GC35" i="10"/>
  <c r="GL35" i="10"/>
  <c r="B24" i="9"/>
  <c r="AA12" i="9"/>
  <c r="AA13" i="9" s="1"/>
  <c r="AA14" i="9" s="1"/>
  <c r="AA15" i="9" s="1"/>
  <c r="AA16" i="9" s="1"/>
  <c r="AA17" i="9" s="1"/>
  <c r="AA18" i="9" s="1"/>
  <c r="AA19" i="9" s="1"/>
  <c r="AA20" i="9" s="1"/>
  <c r="AA21" i="9" s="1"/>
  <c r="AA22" i="9" s="1"/>
  <c r="AA23" i="9" s="1"/>
  <c r="Z11" i="9"/>
  <c r="AD11" i="9"/>
  <c r="E24" i="9"/>
  <c r="AC11" i="9"/>
  <c r="GO69" i="10" l="1"/>
  <c r="Z12" i="9"/>
  <c r="GL68" i="10"/>
  <c r="GL69" i="10" s="1"/>
  <c r="C69" i="67"/>
  <c r="GC36" i="10"/>
  <c r="C66" i="67"/>
  <c r="GC68" i="10"/>
  <c r="GL36" i="10"/>
  <c r="GI35" i="10"/>
  <c r="AA24" i="9"/>
  <c r="AA25" i="9" s="1"/>
  <c r="AA26" i="9" s="1"/>
  <c r="AC12" i="9"/>
  <c r="AC13" i="9" s="1"/>
  <c r="AC14" i="9" s="1"/>
  <c r="AC15" i="9" s="1"/>
  <c r="AC16" i="9" s="1"/>
  <c r="AC17" i="9" s="1"/>
  <c r="AC18" i="9" s="1"/>
  <c r="AC19" i="9" s="1"/>
  <c r="AC20" i="9" s="1"/>
  <c r="AC21" i="9" s="1"/>
  <c r="AC22" i="9" s="1"/>
  <c r="AC23" i="9" s="1"/>
  <c r="AD12" i="9"/>
  <c r="AD13" i="9" s="1"/>
  <c r="AD14" i="9" s="1"/>
  <c r="AD15" i="9" s="1"/>
  <c r="AD16" i="9" s="1"/>
  <c r="AD17" i="9" s="1"/>
  <c r="AD18" i="9" s="1"/>
  <c r="AD19" i="9" s="1"/>
  <c r="AD20" i="9" s="1"/>
  <c r="AD21" i="9" s="1"/>
  <c r="AD22" i="9" s="1"/>
  <c r="AD23" i="9" s="1"/>
  <c r="GC37" i="10" l="1"/>
  <c r="GD68" i="10" s="1"/>
  <c r="GD69" i="10" s="1"/>
  <c r="Z13" i="9"/>
  <c r="C68" i="67"/>
  <c r="C87" i="67" s="1"/>
  <c r="GI68" i="10"/>
  <c r="GI69" i="10" s="1"/>
  <c r="GI36" i="10"/>
  <c r="GC69" i="10"/>
  <c r="AD24" i="9"/>
  <c r="AD25" i="9" s="1"/>
  <c r="AD26" i="9" s="1"/>
  <c r="AC24" i="9"/>
  <c r="AC25" i="9" s="1"/>
  <c r="AC26" i="9" s="1"/>
  <c r="GI37" i="10" s="1"/>
  <c r="GP68" i="10" l="1"/>
  <c r="GP69" i="10" s="1"/>
  <c r="GL37" i="10"/>
  <c r="GM68" i="10" s="1"/>
  <c r="GM69" i="10" s="1"/>
  <c r="Z14" i="9"/>
  <c r="GJ68" i="10"/>
  <c r="GJ69" i="10" s="1"/>
  <c r="F108" i="2"/>
  <c r="GS68" i="10" l="1"/>
  <c r="GS69" i="10" s="1"/>
  <c r="Z15" i="9"/>
  <c r="F111" i="2"/>
  <c r="Z16" i="9" l="1"/>
  <c r="F38" i="14"/>
  <c r="Z17" i="9" l="1"/>
  <c r="C39" i="14"/>
  <c r="B32" i="14"/>
  <c r="E36" i="14"/>
  <c r="B35" i="14"/>
  <c r="B37" i="14"/>
  <c r="B38" i="14"/>
  <c r="B30" i="14"/>
  <c r="B34" i="14"/>
  <c r="B33" i="14"/>
  <c r="B31" i="14"/>
  <c r="B29" i="14"/>
  <c r="B103" i="2"/>
  <c r="C24" i="2" s="1"/>
  <c r="B107" i="2"/>
  <c r="B104" i="2"/>
  <c r="Z18" i="9" l="1"/>
  <c r="B36" i="14"/>
  <c r="E39" i="14"/>
  <c r="F39" i="14"/>
  <c r="B39" i="2"/>
  <c r="B35" i="2"/>
  <c r="B37" i="2"/>
  <c r="B105" i="2"/>
  <c r="B106" i="2"/>
  <c r="B102" i="2"/>
  <c r="B38" i="2"/>
  <c r="B40" i="2"/>
  <c r="B36" i="2"/>
  <c r="Z19" i="9" l="1"/>
  <c r="B39" i="14"/>
  <c r="Z20" i="9" l="1"/>
  <c r="T10" i="7"/>
  <c r="T12" i="7"/>
  <c r="T14" i="7"/>
  <c r="T11" i="7"/>
  <c r="T13" i="7"/>
  <c r="T9" i="7"/>
  <c r="Z21" i="9" l="1"/>
  <c r="E109" i="2"/>
  <c r="C108" i="2"/>
  <c r="Z22" i="9" l="1"/>
  <c r="E71" i="2"/>
  <c r="C71" i="2"/>
  <c r="F71" i="2"/>
  <c r="D71" i="2"/>
  <c r="C111" i="2"/>
  <c r="B109" i="2"/>
  <c r="E108" i="2"/>
  <c r="B69" i="2"/>
  <c r="Z23" i="9" l="1"/>
  <c r="E111" i="2"/>
  <c r="Z24" i="9" l="1"/>
  <c r="B40" i="9"/>
  <c r="Z25" i="9" l="1"/>
  <c r="E15" i="4"/>
  <c r="F41" i="2" l="1"/>
  <c r="E42" i="2"/>
  <c r="C44" i="2" l="1"/>
  <c r="CQ69" i="10"/>
  <c r="CQ36" i="10" l="1"/>
  <c r="CR68" i="10" s="1"/>
  <c r="CR69" i="10" s="1"/>
  <c r="BS36" i="10"/>
  <c r="BT68" i="10" s="1"/>
  <c r="BP36" i="10"/>
  <c r="BQ68" i="10" s="1"/>
  <c r="BQ69" i="10" s="1"/>
  <c r="BJ69" i="10"/>
  <c r="BD36" i="10"/>
  <c r="BE68" i="10" s="1"/>
  <c r="BE69" i="10" s="1"/>
  <c r="AX69" i="10"/>
  <c r="AO36" i="10"/>
  <c r="AP68" i="10" s="1"/>
  <c r="AP69" i="10" s="1"/>
  <c r="AL69" i="10"/>
  <c r="AF36" i="10"/>
  <c r="AG68" i="10" s="1"/>
  <c r="AG69" i="10" s="1"/>
  <c r="Z69" i="10"/>
  <c r="T36" i="10"/>
  <c r="U68" i="10" s="1"/>
  <c r="U69" i="10" s="1"/>
  <c r="N69" i="10"/>
  <c r="H36" i="10"/>
  <c r="I68" i="10" s="1"/>
  <c r="I69" i="10" s="1"/>
  <c r="FZ69" i="10"/>
  <c r="B96" i="14"/>
  <c r="EY69" i="10"/>
  <c r="DI69" i="10"/>
  <c r="DF69" i="10"/>
  <c r="CN69" i="10"/>
  <c r="CK69" i="10"/>
  <c r="CH69" i="10"/>
  <c r="CE69" i="10"/>
  <c r="CB69" i="10"/>
  <c r="BY69" i="10"/>
  <c r="AO69" i="10"/>
  <c r="T17" i="7"/>
  <c r="T192" i="7"/>
  <c r="H256" i="1" s="1"/>
  <c r="H117" i="1"/>
  <c r="H118" i="1"/>
  <c r="H122" i="1"/>
  <c r="H125" i="1"/>
  <c r="H126" i="1"/>
  <c r="H127" i="1"/>
  <c r="H128" i="1"/>
  <c r="H10" i="1"/>
  <c r="H12" i="1"/>
  <c r="H13" i="1"/>
  <c r="H134" i="1"/>
  <c r="H135" i="1"/>
  <c r="H139" i="1"/>
  <c r="T18" i="7"/>
  <c r="T19" i="7"/>
  <c r="T20" i="7"/>
  <c r="T21" i="7"/>
  <c r="T22" i="7"/>
  <c r="T23" i="7"/>
  <c r="T26" i="7"/>
  <c r="T27" i="7"/>
  <c r="T28" i="7"/>
  <c r="T29" i="7"/>
  <c r="H24" i="1"/>
  <c r="T30" i="7"/>
  <c r="H19" i="1"/>
  <c r="H23" i="1"/>
  <c r="H25" i="1"/>
  <c r="H26" i="1"/>
  <c r="G16" i="4"/>
  <c r="C11" i="2"/>
  <c r="C12" i="2"/>
  <c r="E11" i="2"/>
  <c r="B43" i="2"/>
  <c r="C11" i="14"/>
  <c r="C12" i="14"/>
  <c r="E104" i="14"/>
  <c r="E11" i="14"/>
  <c r="R55" i="7"/>
  <c r="T65" i="7"/>
  <c r="H96" i="1" s="1"/>
  <c r="T66" i="7"/>
  <c r="H104" i="1"/>
  <c r="T74" i="7"/>
  <c r="H108" i="1" s="1"/>
  <c r="H88" i="1"/>
  <c r="T169" i="7"/>
  <c r="T170" i="7"/>
  <c r="H189" i="1"/>
  <c r="T166" i="7"/>
  <c r="H199" i="1"/>
  <c r="H218" i="1"/>
  <c r="H212" i="1"/>
  <c r="H264" i="1"/>
  <c r="Q36" i="10"/>
  <c r="R68" i="10" s="1"/>
  <c r="R69" i="10" s="1"/>
  <c r="AC36" i="10"/>
  <c r="AD68" i="10" s="1"/>
  <c r="AD69" i="10" s="1"/>
  <c r="AR36" i="10"/>
  <c r="AS68" i="10" s="1"/>
  <c r="AS69" i="10" s="1"/>
  <c r="BV69" i="10"/>
  <c r="BV36" i="10"/>
  <c r="BW68" i="10" s="1"/>
  <c r="BW69" i="10" s="1"/>
  <c r="BY36" i="10"/>
  <c r="BZ68" i="10" s="1"/>
  <c r="BZ69" i="10" s="1"/>
  <c r="CB36" i="10"/>
  <c r="CC68" i="10" s="1"/>
  <c r="CC69" i="10" s="1"/>
  <c r="CE36" i="10"/>
  <c r="CF68" i="10" s="1"/>
  <c r="CF69" i="10" s="1"/>
  <c r="CH36" i="10"/>
  <c r="CI68" i="10" s="1"/>
  <c r="CI69" i="10" s="1"/>
  <c r="CK36" i="10"/>
  <c r="CL68" i="10" s="1"/>
  <c r="CL69" i="10" s="1"/>
  <c r="CN36" i="10"/>
  <c r="CO68" i="10" s="1"/>
  <c r="CO69" i="10" s="1"/>
  <c r="DF36" i="10"/>
  <c r="DG68" i="10" s="1"/>
  <c r="DG69" i="10" s="1"/>
  <c r="DI36" i="10"/>
  <c r="DJ68" i="10" s="1"/>
  <c r="DJ69" i="10" s="1"/>
  <c r="EY36" i="10"/>
  <c r="EZ68" i="10" s="1"/>
  <c r="EZ69" i="10" s="1"/>
  <c r="FN36" i="10"/>
  <c r="FO68" i="10" s="1"/>
  <c r="FO69" i="10" s="1"/>
  <c r="FZ36" i="10"/>
  <c r="GA68" i="10" s="1"/>
  <c r="GA69" i="10" s="1"/>
  <c r="H286" i="1"/>
  <c r="FN69" i="10"/>
  <c r="B33" i="2"/>
  <c r="B41" i="2" s="1"/>
  <c r="B65" i="2"/>
  <c r="B68" i="2" s="1"/>
  <c r="B101" i="2"/>
  <c r="B108" i="2" s="1"/>
  <c r="T45" i="7"/>
  <c r="A43" i="8"/>
  <c r="A40" i="8"/>
  <c r="B37" i="8"/>
  <c r="B102" i="14"/>
  <c r="B98" i="14"/>
  <c r="C20" i="14" s="1"/>
  <c r="B100" i="14"/>
  <c r="B101" i="14"/>
  <c r="B99" i="14"/>
  <c r="B97" i="14"/>
  <c r="U155" i="7"/>
  <c r="U136" i="7"/>
  <c r="U128" i="7"/>
  <c r="C43" i="10"/>
  <c r="C45" i="10" s="1"/>
  <c r="C47" i="10" s="1"/>
  <c r="C49" i="10" s="1"/>
  <c r="C69" i="10" s="1"/>
  <c r="D42" i="10"/>
  <c r="D44" i="10" s="1"/>
  <c r="D46" i="10" s="1"/>
  <c r="D48" i="10" s="1"/>
  <c r="C42" i="10"/>
  <c r="C44" i="10" s="1"/>
  <c r="C46" i="10" s="1"/>
  <c r="C48" i="10" s="1"/>
  <c r="C68" i="10" s="1"/>
  <c r="D41" i="10"/>
  <c r="D43" i="10" s="1"/>
  <c r="D45" i="10" s="1"/>
  <c r="D47" i="10" s="1"/>
  <c r="D49" i="10" s="1"/>
  <c r="A40" i="10"/>
  <c r="A41" i="10" s="1"/>
  <c r="A42" i="10" s="1"/>
  <c r="A43" i="10" s="1"/>
  <c r="A44" i="10" s="1"/>
  <c r="A45" i="10" s="1"/>
  <c r="A46" i="10" s="1"/>
  <c r="A47" i="10" s="1"/>
  <c r="A48" i="10" s="1"/>
  <c r="A49" i="10" s="1"/>
  <c r="A68" i="10" s="1"/>
  <c r="A69" i="10" s="1"/>
  <c r="A29" i="10"/>
  <c r="A30" i="10" s="1"/>
  <c r="A31" i="10" s="1"/>
  <c r="A32" i="10" s="1"/>
  <c r="A33" i="10" s="1"/>
  <c r="A34" i="10" s="1"/>
  <c r="A36" i="10"/>
  <c r="Q26" i="10"/>
  <c r="AC26" i="10" s="1"/>
  <c r="AO26" i="10" s="1"/>
  <c r="BA26" i="10" s="1"/>
  <c r="BM26" i="10" s="1"/>
  <c r="Q25" i="10"/>
  <c r="AC25" i="10" s="1"/>
  <c r="AO25" i="10" s="1"/>
  <c r="BA25" i="10" s="1"/>
  <c r="BM25" i="10" s="1"/>
  <c r="Q24" i="10"/>
  <c r="AC24" i="10" s="1"/>
  <c r="AO24" i="10" s="1"/>
  <c r="BA24" i="10" s="1"/>
  <c r="BM24" i="10" s="1"/>
  <c r="Q23" i="10"/>
  <c r="AC23" i="10" s="1"/>
  <c r="AO23" i="10" s="1"/>
  <c r="BA23" i="10" s="1"/>
  <c r="BM23" i="10" s="1"/>
  <c r="Q22" i="10"/>
  <c r="AC22" i="10" s="1"/>
  <c r="AO22" i="10" s="1"/>
  <c r="BA22" i="10" s="1"/>
  <c r="BM22" i="10" s="1"/>
  <c r="Q21" i="10"/>
  <c r="AC21" i="10" s="1"/>
  <c r="AO21" i="10" s="1"/>
  <c r="BA21" i="10" s="1"/>
  <c r="BM21" i="10" s="1"/>
  <c r="A93" i="2"/>
  <c r="A91" i="2"/>
  <c r="A55" i="2"/>
  <c r="A53" i="2"/>
  <c r="A88" i="14"/>
  <c r="A86" i="14"/>
  <c r="A50" i="14"/>
  <c r="A48" i="14"/>
  <c r="E16" i="4"/>
  <c r="E34" i="4"/>
  <c r="E48" i="4"/>
  <c r="F223" i="7"/>
  <c r="C215" i="7"/>
  <c r="C207" i="7"/>
  <c r="C199" i="7"/>
  <c r="C192" i="7"/>
  <c r="C186" i="7"/>
  <c r="C179" i="7"/>
  <c r="C136" i="7"/>
  <c r="C119" i="7"/>
  <c r="C111" i="7"/>
  <c r="A38" i="7"/>
  <c r="A18" i="5"/>
  <c r="A19" i="5" s="1"/>
  <c r="A20" i="5" s="1"/>
  <c r="A21" i="5" s="1"/>
  <c r="A22" i="5" s="1"/>
  <c r="A23" i="5" s="1"/>
  <c r="A25" i="5" s="1"/>
  <c r="A3" i="5"/>
  <c r="A2" i="5"/>
  <c r="A16" i="4"/>
  <c r="A20" i="4" s="1"/>
  <c r="A21" i="4" s="1"/>
  <c r="A22" i="4" s="1"/>
  <c r="A23" i="4" s="1"/>
  <c r="A24" i="4" s="1"/>
  <c r="A25" i="4" s="1"/>
  <c r="A30" i="4" s="1"/>
  <c r="A31" i="4" s="1"/>
  <c r="A32" i="4" s="1"/>
  <c r="A33" i="4" s="1"/>
  <c r="A34" i="4" s="1"/>
  <c r="A36" i="4" s="1"/>
  <c r="A41" i="4" s="1"/>
  <c r="A42" i="4" s="1"/>
  <c r="A43" i="4" s="1"/>
  <c r="A44" i="4" s="1"/>
  <c r="A45" i="4" s="1"/>
  <c r="A46" i="4" s="1"/>
  <c r="A47" i="4" s="1"/>
  <c r="A48" i="4" s="1"/>
  <c r="A50" i="4" s="1"/>
  <c r="A52" i="4" s="1"/>
  <c r="A54" i="4" s="1"/>
  <c r="A3" i="4"/>
  <c r="A2" i="4"/>
  <c r="E290" i="1"/>
  <c r="C279" i="1"/>
  <c r="C269" i="1"/>
  <c r="E264" i="1"/>
  <c r="E263" i="1"/>
  <c r="E256" i="1"/>
  <c r="C255" i="1"/>
  <c r="E218" i="1"/>
  <c r="E211" i="1"/>
  <c r="E199" i="1"/>
  <c r="E189" i="1"/>
  <c r="E187" i="1"/>
  <c r="E186" i="1"/>
  <c r="E185" i="1"/>
  <c r="E184" i="1"/>
  <c r="E180" i="1"/>
  <c r="E167" i="7"/>
  <c r="E177" i="1"/>
  <c r="E166" i="1"/>
  <c r="E158" i="1"/>
  <c r="F156" i="1"/>
  <c r="E154" i="1"/>
  <c r="F152" i="1"/>
  <c r="E152" i="1"/>
  <c r="E151" i="1"/>
  <c r="E150" i="1"/>
  <c r="E149" i="1"/>
  <c r="E139" i="1"/>
  <c r="E135" i="1"/>
  <c r="E134" i="1"/>
  <c r="F130" i="1"/>
  <c r="E128" i="1"/>
  <c r="E127" i="1"/>
  <c r="E126" i="1"/>
  <c r="E125" i="1"/>
  <c r="E124" i="1"/>
  <c r="E123" i="1"/>
  <c r="E122" i="1"/>
  <c r="E118" i="1"/>
  <c r="E117" i="1"/>
  <c r="E108" i="1"/>
  <c r="E99" i="1"/>
  <c r="F97" i="1"/>
  <c r="E96" i="1"/>
  <c r="E93" i="1"/>
  <c r="F90" i="1"/>
  <c r="E90" i="1"/>
  <c r="E88" i="1"/>
  <c r="E85" i="1"/>
  <c r="E77" i="1"/>
  <c r="E68" i="1"/>
  <c r="F66" i="1"/>
  <c r="C66" i="1"/>
  <c r="E64" i="1"/>
  <c r="C64" i="1"/>
  <c r="E62" i="1"/>
  <c r="E61" i="1"/>
  <c r="E60" i="1"/>
  <c r="E58" i="1"/>
  <c r="E51" i="1"/>
  <c r="F49" i="1"/>
  <c r="E47" i="1"/>
  <c r="E46" i="1"/>
  <c r="E44" i="1"/>
  <c r="E43" i="1"/>
  <c r="E42" i="1"/>
  <c r="E40" i="1"/>
  <c r="E26" i="1"/>
  <c r="E25" i="1"/>
  <c r="E24" i="1"/>
  <c r="E23" i="1"/>
  <c r="E19" i="1"/>
  <c r="A19" i="1"/>
  <c r="E13" i="1"/>
  <c r="E12" i="1"/>
  <c r="A12" i="1"/>
  <c r="E10" i="1"/>
  <c r="E36" i="4" l="1"/>
  <c r="B111" i="2"/>
  <c r="B71" i="2"/>
  <c r="E17" i="7"/>
  <c r="E21" i="7"/>
  <c r="E30" i="7"/>
  <c r="E147" i="7"/>
  <c r="E170" i="7"/>
  <c r="E12" i="7"/>
  <c r="E18" i="7"/>
  <c r="E22" i="7"/>
  <c r="E27" i="7"/>
  <c r="E66" i="7"/>
  <c r="E107" i="7"/>
  <c r="E145" i="7"/>
  <c r="E149" i="7"/>
  <c r="E186" i="7"/>
  <c r="E13" i="7"/>
  <c r="E28" i="7"/>
  <c r="E55" i="7"/>
  <c r="E74" i="7"/>
  <c r="E111" i="7"/>
  <c r="E148" i="7"/>
  <c r="E164" i="7"/>
  <c r="E168" i="7"/>
  <c r="E192" i="7"/>
  <c r="E11" i="7"/>
  <c r="E26" i="7"/>
  <c r="E45" i="7"/>
  <c r="E166" i="7"/>
  <c r="E199" i="7"/>
  <c r="A9" i="7"/>
  <c r="E19" i="7"/>
  <c r="A13" i="1"/>
  <c r="A14" i="1" s="1"/>
  <c r="F16" i="1" s="1"/>
  <c r="E9" i="7"/>
  <c r="E14" i="7"/>
  <c r="E20" i="7"/>
  <c r="E23" i="7"/>
  <c r="E29" i="7"/>
  <c r="E65" i="7"/>
  <c r="E80" i="7"/>
  <c r="E119" i="7"/>
  <c r="E136" i="7"/>
  <c r="E146" i="7"/>
  <c r="E169" i="7"/>
  <c r="E179" i="7"/>
  <c r="E215" i="7"/>
  <c r="F69" i="10"/>
  <c r="I45" i="68"/>
  <c r="I58" i="68"/>
  <c r="I35" i="68"/>
  <c r="I65" i="68"/>
  <c r="B103" i="14"/>
  <c r="C54" i="9"/>
  <c r="H180" i="1"/>
  <c r="H184" i="1"/>
  <c r="H99" i="1"/>
  <c r="H187" i="1"/>
  <c r="H178" i="1"/>
  <c r="H186" i="1"/>
  <c r="H177" i="1"/>
  <c r="H185" i="1"/>
  <c r="F43" i="2"/>
  <c r="H61" i="1"/>
  <c r="H68" i="1"/>
  <c r="H60" i="1"/>
  <c r="H58" i="1"/>
  <c r="H62" i="1"/>
  <c r="H40" i="1"/>
  <c r="H44" i="1"/>
  <c r="H51" i="1"/>
  <c r="H43" i="1"/>
  <c r="H46" i="1"/>
  <c r="H47" i="1"/>
  <c r="H42" i="1"/>
  <c r="E50" i="4"/>
  <c r="E54" i="4" s="1"/>
  <c r="E128" i="7"/>
  <c r="F14" i="1"/>
  <c r="E165" i="7"/>
  <c r="A36" i="7"/>
  <c r="F66" i="14"/>
  <c r="A20" i="1"/>
  <c r="E171" i="7"/>
  <c r="D66" i="14"/>
  <c r="D12" i="14"/>
  <c r="B64" i="14"/>
  <c r="E66" i="14"/>
  <c r="C66" i="14"/>
  <c r="E106" i="14"/>
  <c r="B104" i="14"/>
  <c r="C106" i="14"/>
  <c r="FE36" i="10"/>
  <c r="A28" i="5"/>
  <c r="A29" i="5" s="1"/>
  <c r="A32" i="5" s="1"/>
  <c r="A33" i="5" s="1"/>
  <c r="A34" i="5" s="1"/>
  <c r="A35" i="5" s="1"/>
  <c r="A36" i="5" s="1"/>
  <c r="A37" i="5" s="1"/>
  <c r="C28" i="5" s="1"/>
  <c r="FB69" i="10"/>
  <c r="FQ36" i="10"/>
  <c r="FR68" i="10" s="1"/>
  <c r="FR69" i="10" s="1"/>
  <c r="FQ69" i="10"/>
  <c r="FT69" i="10"/>
  <c r="FT36" i="10"/>
  <c r="B42" i="2"/>
  <c r="T47" i="7"/>
  <c r="H119" i="1"/>
  <c r="H138" i="1"/>
  <c r="H136" i="1"/>
  <c r="H64" i="1"/>
  <c r="H14" i="1"/>
  <c r="H214" i="1"/>
  <c r="H27" i="1"/>
  <c r="H179" i="1"/>
  <c r="E44" i="2"/>
  <c r="D25" i="5"/>
  <c r="D32" i="5"/>
  <c r="H129" i="1"/>
  <c r="AI36" i="10"/>
  <c r="AJ68" i="10" s="1"/>
  <c r="AJ69" i="10" s="1"/>
  <c r="BP69" i="10"/>
  <c r="AU36" i="10"/>
  <c r="AV68" i="10" s="1"/>
  <c r="AV69" i="10" s="1"/>
  <c r="BA36" i="10"/>
  <c r="BB68" i="10" s="1"/>
  <c r="BB69" i="10" s="1"/>
  <c r="Q69" i="10"/>
  <c r="AL36" i="10"/>
  <c r="AM68" i="10" s="1"/>
  <c r="AM69" i="10" s="1"/>
  <c r="Z36" i="10"/>
  <c r="AA68" i="10" s="1"/>
  <c r="AA69" i="10" s="1"/>
  <c r="E69" i="10"/>
  <c r="BS69" i="10"/>
  <c r="AX36" i="10"/>
  <c r="AY68" i="10" s="1"/>
  <c r="N36" i="10"/>
  <c r="O68" i="10" s="1"/>
  <c r="O69" i="10" s="1"/>
  <c r="BJ36" i="10"/>
  <c r="BK68" i="10" s="1"/>
  <c r="AR69" i="10"/>
  <c r="BT69" i="10"/>
  <c r="K69" i="10"/>
  <c r="W69" i="10"/>
  <c r="AI69" i="10"/>
  <c r="AU69" i="10"/>
  <c r="BG69" i="10"/>
  <c r="BA69" i="10"/>
  <c r="AC69" i="10"/>
  <c r="W36" i="10"/>
  <c r="X68" i="10" s="1"/>
  <c r="X69" i="10" s="1"/>
  <c r="K36" i="10"/>
  <c r="L68" i="10" s="1"/>
  <c r="L69" i="10" s="1"/>
  <c r="BG36" i="10"/>
  <c r="BH68" i="10" s="1"/>
  <c r="BH69" i="10" s="1"/>
  <c r="B44" i="2" l="1"/>
  <c r="E10" i="14"/>
  <c r="I44" i="68"/>
  <c r="A37" i="7"/>
  <c r="I24" i="68"/>
  <c r="I26" i="68"/>
  <c r="I31" i="68"/>
  <c r="I33" i="68"/>
  <c r="I23" i="68"/>
  <c r="I25" i="68"/>
  <c r="I32" i="68"/>
  <c r="I30" i="68"/>
  <c r="I60" i="68"/>
  <c r="H227" i="1"/>
  <c r="H232" i="1"/>
  <c r="B106" i="14"/>
  <c r="H188" i="1"/>
  <c r="AI61" i="9"/>
  <c r="BF61" i="9"/>
  <c r="CS61" i="9"/>
  <c r="S61" i="9"/>
  <c r="AT61" i="9"/>
  <c r="R61" i="9"/>
  <c r="BE61" i="9"/>
  <c r="CM61" i="9"/>
  <c r="AV61" i="9"/>
  <c r="P61" i="9"/>
  <c r="AA61" i="9"/>
  <c r="AX61" i="9"/>
  <c r="AW61" i="9"/>
  <c r="Q61" i="9"/>
  <c r="AU61" i="9"/>
  <c r="AL61" i="9"/>
  <c r="CJ61" i="9"/>
  <c r="Y61" i="9"/>
  <c r="CI61" i="9"/>
  <c r="AR61" i="9"/>
  <c r="CH61" i="9"/>
  <c r="AQ61" i="9"/>
  <c r="J61" i="9"/>
  <c r="AH61" i="9"/>
  <c r="CF61" i="9"/>
  <c r="AC61" i="9"/>
  <c r="G61" i="9"/>
  <c r="AE61" i="9"/>
  <c r="CR61" i="9"/>
  <c r="BB61" i="9"/>
  <c r="Z61" i="9"/>
  <c r="CU61" i="9"/>
  <c r="AO61" i="9"/>
  <c r="L61" i="9"/>
  <c r="CQ61" i="9"/>
  <c r="AZ61" i="9"/>
  <c r="AJ61" i="9"/>
  <c r="T61" i="9"/>
  <c r="K61" i="9"/>
  <c r="CV61" i="9"/>
  <c r="V61" i="9"/>
  <c r="U61" i="9"/>
  <c r="BC61" i="9"/>
  <c r="CK61" i="9"/>
  <c r="CN61" i="9"/>
  <c r="AG61" i="9"/>
  <c r="H61" i="9"/>
  <c r="AF61" i="9"/>
  <c r="BG61" i="9"/>
  <c r="CO61" i="9"/>
  <c r="E61" i="9"/>
  <c r="CL61" i="9"/>
  <c r="N61" i="9"/>
  <c r="M61" i="9"/>
  <c r="BA61" i="9"/>
  <c r="D61" i="9"/>
  <c r="BH61" i="9"/>
  <c r="AB61" i="9"/>
  <c r="CP61" i="9"/>
  <c r="AY61" i="9"/>
  <c r="W61" i="9"/>
  <c r="CG61" i="9"/>
  <c r="AP61" i="9"/>
  <c r="AK61" i="9"/>
  <c r="O61" i="9"/>
  <c r="AM61" i="9"/>
  <c r="F61" i="9"/>
  <c r="BI61" i="9"/>
  <c r="AD61" i="9"/>
  <c r="I61" i="9"/>
  <c r="AS61" i="9"/>
  <c r="C61" i="9"/>
  <c r="CT61" i="9"/>
  <c r="CE61" i="9"/>
  <c r="BD61" i="9"/>
  <c r="AN61" i="9"/>
  <c r="X61" i="9"/>
  <c r="H255" i="1"/>
  <c r="H63" i="1"/>
  <c r="H45" i="1"/>
  <c r="H20" i="1"/>
  <c r="FW69" i="10"/>
  <c r="H16" i="1"/>
  <c r="A21" i="1"/>
  <c r="A10" i="7"/>
  <c r="B66" i="14"/>
  <c r="C10" i="14"/>
  <c r="E12" i="14"/>
  <c r="D10" i="14"/>
  <c r="D11" i="14"/>
  <c r="F44" i="2"/>
  <c r="FE69" i="10"/>
  <c r="DU36" i="10"/>
  <c r="C29" i="5"/>
  <c r="D33" i="5"/>
  <c r="D34" i="5" s="1"/>
  <c r="D36" i="5" s="1"/>
  <c r="D37" i="5" s="1"/>
  <c r="D28" i="5" s="1"/>
  <c r="D29" i="5" s="1"/>
  <c r="H263" i="1" s="1"/>
  <c r="FW36" i="10"/>
  <c r="FB36" i="10"/>
  <c r="FF68" i="10"/>
  <c r="FF69" i="10" s="1"/>
  <c r="FU68" i="10"/>
  <c r="FU69" i="10" s="1"/>
  <c r="CW36" i="10"/>
  <c r="CW69" i="10"/>
  <c r="FH36" i="10"/>
  <c r="FH69" i="10"/>
  <c r="D11" i="2"/>
  <c r="E10" i="2"/>
  <c r="D10" i="2"/>
  <c r="C10" i="2"/>
  <c r="C13" i="2" s="1"/>
  <c r="C16" i="2" s="1"/>
  <c r="D12" i="2"/>
  <c r="H90" i="1"/>
  <c r="H140" i="1"/>
  <c r="H181" i="1"/>
  <c r="H215" i="1"/>
  <c r="H219" i="1"/>
  <c r="AY69" i="10"/>
  <c r="BK69" i="10"/>
  <c r="BD69" i="10"/>
  <c r="AF69" i="10"/>
  <c r="T69" i="10"/>
  <c r="H69" i="10"/>
  <c r="H156" i="1" l="1"/>
  <c r="I34" i="68"/>
  <c r="I66" i="68"/>
  <c r="I27" i="68"/>
  <c r="I74" i="68"/>
  <c r="H228" i="1"/>
  <c r="I62" i="68"/>
  <c r="I61" i="68"/>
  <c r="I79" i="68"/>
  <c r="H233" i="1"/>
  <c r="H197" i="1"/>
  <c r="F25" i="4"/>
  <c r="B61" i="9"/>
  <c r="H257" i="1"/>
  <c r="H48" i="1"/>
  <c r="H65" i="1"/>
  <c r="H21" i="1"/>
  <c r="H97" i="1"/>
  <c r="E14" i="2"/>
  <c r="E20" i="2" s="1"/>
  <c r="S55" i="7"/>
  <c r="T55" i="7" s="1"/>
  <c r="H93" i="1" s="1"/>
  <c r="H66" i="1"/>
  <c r="E14" i="14"/>
  <c r="H49" i="1"/>
  <c r="H130" i="1"/>
  <c r="A23" i="1"/>
  <c r="C13" i="14"/>
  <c r="E13" i="14"/>
  <c r="D13" i="14"/>
  <c r="E12" i="2"/>
  <c r="E13" i="2" s="1"/>
  <c r="DU69" i="10"/>
  <c r="DV68" i="10"/>
  <c r="DV69" i="10" s="1"/>
  <c r="EJ69" i="10"/>
  <c r="FC68" i="10"/>
  <c r="FC69" i="10" s="1"/>
  <c r="ES36" i="10"/>
  <c r="ET68" i="10" s="1"/>
  <c r="ET69" i="10" s="1"/>
  <c r="DC36" i="10"/>
  <c r="DD68" i="10" s="1"/>
  <c r="DD69" i="10" s="1"/>
  <c r="ES69" i="10"/>
  <c r="FX68" i="10"/>
  <c r="FX69" i="10" s="1"/>
  <c r="FI68" i="10"/>
  <c r="FI69" i="10" s="1"/>
  <c r="DC69" i="10"/>
  <c r="EJ36" i="10"/>
  <c r="EK68" i="10" s="1"/>
  <c r="EK69" i="10" s="1"/>
  <c r="EP69" i="10"/>
  <c r="EP36" i="10"/>
  <c r="EQ68" i="10" s="1"/>
  <c r="EQ69" i="10" s="1"/>
  <c r="CT69" i="10"/>
  <c r="CT36" i="10"/>
  <c r="CU68" i="10" s="1"/>
  <c r="CU69" i="10" s="1"/>
  <c r="EV69" i="10"/>
  <c r="EV36" i="10"/>
  <c r="EW68" i="10" s="1"/>
  <c r="EW69" i="10" s="1"/>
  <c r="EG69" i="10"/>
  <c r="EG36" i="10"/>
  <c r="ED69" i="10"/>
  <c r="ED36" i="10"/>
  <c r="EE68" i="10" s="1"/>
  <c r="EE69" i="10" s="1"/>
  <c r="DX69" i="10"/>
  <c r="DX36" i="10"/>
  <c r="DR36" i="10"/>
  <c r="DR69" i="10"/>
  <c r="FK69" i="10"/>
  <c r="FK36" i="10"/>
  <c r="FL68" i="10" s="1"/>
  <c r="FL69" i="10" s="1"/>
  <c r="EA69" i="10"/>
  <c r="EA36" i="10"/>
  <c r="EB68" i="10" s="1"/>
  <c r="EB69" i="10" s="1"/>
  <c r="EM69" i="10"/>
  <c r="EM36" i="10"/>
  <c r="EN68" i="10" s="1"/>
  <c r="EN69" i="10" s="1"/>
  <c r="DO36" i="10"/>
  <c r="DP68" i="10" s="1"/>
  <c r="DP69" i="10" s="1"/>
  <c r="DO69" i="10"/>
  <c r="DL69" i="10"/>
  <c r="DL36" i="10"/>
  <c r="DM68" i="10" s="1"/>
  <c r="DM69" i="10" s="1"/>
  <c r="CX68" i="10"/>
  <c r="CX69" i="10" s="1"/>
  <c r="CZ69" i="10"/>
  <c r="CZ36" i="10"/>
  <c r="DA68" i="10" s="1"/>
  <c r="DA69" i="10" s="1"/>
  <c r="D13" i="2"/>
  <c r="H190" i="1"/>
  <c r="G25" i="4" l="1"/>
  <c r="H157" i="1"/>
  <c r="I80" i="68"/>
  <c r="I75" i="68"/>
  <c r="I43" i="68"/>
  <c r="I36" i="68"/>
  <c r="H50" i="1"/>
  <c r="DY68" i="10"/>
  <c r="DY69" i="10" s="1"/>
  <c r="H258" i="1"/>
  <c r="H29" i="1"/>
  <c r="H98" i="1"/>
  <c r="H67" i="1"/>
  <c r="E16" i="2"/>
  <c r="H131" i="1"/>
  <c r="A11" i="7"/>
  <c r="A24" i="1"/>
  <c r="C16" i="14"/>
  <c r="E16" i="14"/>
  <c r="DS68" i="10"/>
  <c r="DS69" i="10" s="1"/>
  <c r="EH68" i="10"/>
  <c r="EH69" i="10" s="1"/>
  <c r="H191" i="1"/>
  <c r="G36" i="4" l="1"/>
  <c r="H166" i="1" s="1"/>
  <c r="H168" i="1" s="1"/>
  <c r="H248" i="1" s="1"/>
  <c r="I37" i="68"/>
  <c r="I41" i="68" s="1"/>
  <c r="H159" i="1"/>
  <c r="E17" i="2"/>
  <c r="E19" i="2" s="1"/>
  <c r="H52" i="1"/>
  <c r="H70" i="1"/>
  <c r="H100" i="1"/>
  <c r="A25" i="1"/>
  <c r="A12" i="7"/>
  <c r="F64" i="1"/>
  <c r="C17" i="2"/>
  <c r="H194" i="1"/>
  <c r="H193" i="1"/>
  <c r="H195" i="1"/>
  <c r="I39" i="68" l="1"/>
  <c r="I47" i="68" s="1"/>
  <c r="I40" i="68"/>
  <c r="I48" i="68" s="1"/>
  <c r="I49" i="68"/>
  <c r="C19" i="2"/>
  <c r="H162" i="1"/>
  <c r="H54" i="1"/>
  <c r="A13" i="7"/>
  <c r="A26" i="1"/>
  <c r="H270" i="1"/>
  <c r="H201" i="1"/>
  <c r="H203" i="1"/>
  <c r="H202" i="1"/>
  <c r="I50" i="68" l="1"/>
  <c r="F27" i="1"/>
  <c r="H31" i="1"/>
  <c r="H247" i="1"/>
  <c r="H72" i="1"/>
  <c r="A14" i="7"/>
  <c r="A27" i="1"/>
  <c r="H279" i="1"/>
  <c r="H204" i="1"/>
  <c r="H32" i="1" l="1"/>
  <c r="H34" i="1"/>
  <c r="H242" i="1"/>
  <c r="A29" i="1"/>
  <c r="A31" i="1" s="1"/>
  <c r="F29" i="1"/>
  <c r="H35" i="1" l="1"/>
  <c r="F32" i="1"/>
  <c r="A32" i="1"/>
  <c r="A34" i="1" s="1"/>
  <c r="F34" i="4" l="1"/>
  <c r="G34" i="4" s="1"/>
  <c r="I67" i="68"/>
  <c r="H220" i="1"/>
  <c r="D15" i="2"/>
  <c r="D16" i="2" s="1"/>
  <c r="D15" i="14"/>
  <c r="D16" i="14" s="1"/>
  <c r="H141" i="1"/>
  <c r="A35" i="1"/>
  <c r="F35" i="1"/>
  <c r="I68" i="68" l="1"/>
  <c r="F16" i="2"/>
  <c r="D20" i="2"/>
  <c r="F20" i="2" s="1"/>
  <c r="H221" i="1"/>
  <c r="H142" i="1"/>
  <c r="F141" i="1"/>
  <c r="A40" i="1"/>
  <c r="F220" i="1"/>
  <c r="G67" i="68" s="1"/>
  <c r="D17" i="2"/>
  <c r="F17" i="2" s="1"/>
  <c r="F16" i="14"/>
  <c r="F19" i="2" l="1"/>
  <c r="F21" i="2" s="1"/>
  <c r="H144" i="1"/>
  <c r="A17" i="7"/>
  <c r="A42" i="1"/>
  <c r="F255" i="1"/>
  <c r="D19" i="2"/>
  <c r="H246" i="1" l="1"/>
  <c r="H103" i="1"/>
  <c r="H77" i="1"/>
  <c r="A43" i="1"/>
  <c r="A18" i="7"/>
  <c r="H105" i="1" l="1"/>
  <c r="H110" i="1" s="1"/>
  <c r="A44" i="1"/>
  <c r="A19" i="7"/>
  <c r="F45" i="1" l="1"/>
  <c r="F20" i="1"/>
  <c r="A20" i="7"/>
  <c r="A45" i="1"/>
  <c r="H112" i="1"/>
  <c r="H243" i="1"/>
  <c r="I16" i="68" l="1"/>
  <c r="A46" i="1"/>
  <c r="H244" i="1"/>
  <c r="H206" i="1"/>
  <c r="I52" i="68" l="1"/>
  <c r="H249" i="1"/>
  <c r="A47" i="1"/>
  <c r="A21" i="7"/>
  <c r="H235" i="1"/>
  <c r="I82" i="68" l="1"/>
  <c r="H237" i="1"/>
  <c r="A48" i="1"/>
  <c r="A22" i="7"/>
  <c r="F48" i="1"/>
  <c r="I84" i="68" l="1"/>
  <c r="H250" i="1"/>
  <c r="A49" i="1"/>
  <c r="A50" i="1" s="1"/>
  <c r="I9" i="68" l="1"/>
  <c r="F50" i="1"/>
  <c r="A51" i="1"/>
  <c r="F52" i="1" s="1"/>
  <c r="H252" i="1"/>
  <c r="H277" i="1" l="1"/>
  <c r="A52" i="1"/>
  <c r="A23" i="7"/>
  <c r="H259" i="1"/>
  <c r="A54" i="1" l="1"/>
  <c r="F54" i="1"/>
  <c r="H276" i="1"/>
  <c r="H269" i="1"/>
  <c r="H260" i="1"/>
  <c r="F31" i="1" l="1"/>
  <c r="A58" i="1"/>
  <c r="H278" i="1"/>
  <c r="H266" i="1"/>
  <c r="H273" i="1"/>
  <c r="H272" i="1"/>
  <c r="H271" i="1"/>
  <c r="H280" i="1" l="1"/>
  <c r="H281" i="1"/>
  <c r="A26" i="7"/>
  <c r="A60" i="1"/>
  <c r="I13" i="10"/>
  <c r="I19" i="10"/>
  <c r="IP19" i="10" s="1"/>
  <c r="H283" i="1"/>
  <c r="IP13" i="10" l="1"/>
  <c r="GO33" i="10"/>
  <c r="GQ68" i="10" s="1"/>
  <c r="GQ69" i="10" s="1"/>
  <c r="BN34" i="9" s="1"/>
  <c r="BN67" i="9" s="1"/>
  <c r="GR33" i="10"/>
  <c r="GT68" i="10" s="1"/>
  <c r="GT69" i="10" s="1"/>
  <c r="BO34" i="9" s="1"/>
  <c r="BO67" i="9" s="1"/>
  <c r="ID13" i="10"/>
  <c r="HR13" i="10"/>
  <c r="HF13" i="10"/>
  <c r="GT13" i="10"/>
  <c r="GH19" i="10"/>
  <c r="ID19" i="10"/>
  <c r="HR19" i="10"/>
  <c r="HF19" i="10"/>
  <c r="GT19" i="10"/>
  <c r="GC33" i="10"/>
  <c r="GE68" i="10" s="1"/>
  <c r="IK33" i="10"/>
  <c r="IM68" i="10" s="1"/>
  <c r="IM69" i="10" s="1"/>
  <c r="HY33" i="10"/>
  <c r="IA68" i="10" s="1"/>
  <c r="IA69" i="10" s="1"/>
  <c r="HM33" i="10"/>
  <c r="HO68" i="10" s="1"/>
  <c r="HO69" i="10" s="1"/>
  <c r="HA33" i="10"/>
  <c r="HC68" i="10" s="1"/>
  <c r="HC69" i="10" s="1"/>
  <c r="HV33" i="10"/>
  <c r="HX68" i="10" s="1"/>
  <c r="HX69" i="10" s="1"/>
  <c r="HJ33" i="10"/>
  <c r="HL68" i="10" s="1"/>
  <c r="HL69" i="10" s="1"/>
  <c r="IH33" i="10"/>
  <c r="IJ68" i="10" s="1"/>
  <c r="IJ69" i="10" s="1"/>
  <c r="GX33" i="10"/>
  <c r="GZ68" i="10" s="1"/>
  <c r="GZ69" i="10" s="1"/>
  <c r="IE33" i="10"/>
  <c r="IG68" i="10" s="1"/>
  <c r="IG69" i="10" s="1"/>
  <c r="HS33" i="10"/>
  <c r="HU68" i="10" s="1"/>
  <c r="HU69" i="10" s="1"/>
  <c r="HG33" i="10"/>
  <c r="HI68" i="10" s="1"/>
  <c r="HI69" i="10" s="1"/>
  <c r="GU33" i="10"/>
  <c r="GW68" i="10" s="1"/>
  <c r="GW69" i="10" s="1"/>
  <c r="IB33" i="10"/>
  <c r="ID68" i="10" s="1"/>
  <c r="ID69" i="10" s="1"/>
  <c r="HP33" i="10"/>
  <c r="HR68" i="10" s="1"/>
  <c r="HR69" i="10" s="1"/>
  <c r="HD33" i="10"/>
  <c r="HF68" i="10" s="1"/>
  <c r="HF69" i="10" s="1"/>
  <c r="GE69" i="10"/>
  <c r="GI33" i="10"/>
  <c r="GK68" i="10" s="1"/>
  <c r="GF33" i="10"/>
  <c r="GH68" i="10" s="1"/>
  <c r="GL33" i="10"/>
  <c r="GN68" i="10" s="1"/>
  <c r="A27" i="7"/>
  <c r="A61" i="1"/>
  <c r="I14" i="10"/>
  <c r="IP14" i="10" s="1"/>
  <c r="DN19" i="10"/>
  <c r="FV19" i="10"/>
  <c r="AH19" i="10"/>
  <c r="CD19" i="10"/>
  <c r="EL19" i="10"/>
  <c r="DB19" i="10"/>
  <c r="EX19" i="10"/>
  <c r="AT19" i="10"/>
  <c r="BF19" i="10"/>
  <c r="V19" i="10"/>
  <c r="DZ19" i="10"/>
  <c r="FJ19" i="10"/>
  <c r="BS19" i="10"/>
  <c r="CP19" i="10"/>
  <c r="BM33" i="10"/>
  <c r="T33" i="10"/>
  <c r="V68" i="10" s="1"/>
  <c r="AC33" i="10"/>
  <c r="AE68" i="10" s="1"/>
  <c r="DL33" i="10"/>
  <c r="DN68" i="10" s="1"/>
  <c r="FE33" i="10"/>
  <c r="FG68" i="10" s="1"/>
  <c r="CZ33" i="10"/>
  <c r="DB68" i="10" s="1"/>
  <c r="FT33" i="10"/>
  <c r="FV68" i="10" s="1"/>
  <c r="FQ33" i="10"/>
  <c r="FS68" i="10" s="1"/>
  <c r="EP33" i="10"/>
  <c r="ER68" i="10" s="1"/>
  <c r="EL13" i="10"/>
  <c r="CE33" i="10"/>
  <c r="CG68" i="10" s="1"/>
  <c r="AT13" i="10"/>
  <c r="DR33" i="10"/>
  <c r="DT68" i="10" s="1"/>
  <c r="DC33" i="10"/>
  <c r="DE68" i="10" s="1"/>
  <c r="CW33" i="10"/>
  <c r="CY68" i="10" s="1"/>
  <c r="AR33" i="10"/>
  <c r="AT68" i="10" s="1"/>
  <c r="EJ33" i="10"/>
  <c r="EL68" i="10" s="1"/>
  <c r="EA33" i="10"/>
  <c r="EC68" i="10" s="1"/>
  <c r="FZ33" i="10"/>
  <c r="GB68" i="10" s="1"/>
  <c r="AU33" i="10"/>
  <c r="AW68" i="10" s="1"/>
  <c r="H33" i="10"/>
  <c r="J68" i="10" s="1"/>
  <c r="AF33" i="10"/>
  <c r="AH68" i="10" s="1"/>
  <c r="GH13" i="10"/>
  <c r="EX13" i="10"/>
  <c r="CK33" i="10"/>
  <c r="CM68" i="10" s="1"/>
  <c r="DB13" i="10"/>
  <c r="DX33" i="10"/>
  <c r="DZ68" i="10" s="1"/>
  <c r="BV33" i="10"/>
  <c r="BX68" i="10" s="1"/>
  <c r="W33" i="10"/>
  <c r="Y68" i="10" s="1"/>
  <c r="E33" i="10"/>
  <c r="G68" i="10" s="1"/>
  <c r="AH13" i="10"/>
  <c r="CP13" i="10"/>
  <c r="BD33" i="10"/>
  <c r="BF68" i="10" s="1"/>
  <c r="DO33" i="10"/>
  <c r="DQ68" i="10" s="1"/>
  <c r="EV33" i="10"/>
  <c r="EX68" i="10" s="1"/>
  <c r="FV13" i="10"/>
  <c r="BA33" i="10"/>
  <c r="BC68" i="10" s="1"/>
  <c r="AL33" i="10"/>
  <c r="AN68" i="10" s="1"/>
  <c r="BF13" i="10"/>
  <c r="BY33" i="10"/>
  <c r="CA68" i="10" s="1"/>
  <c r="N33" i="10"/>
  <c r="P68" i="10" s="1"/>
  <c r="FW33" i="10"/>
  <c r="FY68" i="10" s="1"/>
  <c r="DZ13" i="10"/>
  <c r="Z33" i="10"/>
  <c r="AB68" i="10" s="1"/>
  <c r="CH33" i="10"/>
  <c r="CJ68" i="10" s="1"/>
  <c r="EG33" i="10"/>
  <c r="EI68" i="10" s="1"/>
  <c r="EM33" i="10"/>
  <c r="EO68" i="10" s="1"/>
  <c r="DF33" i="10"/>
  <c r="DH68" i="10" s="1"/>
  <c r="FJ13" i="10"/>
  <c r="DI33" i="10"/>
  <c r="DK68" i="10" s="1"/>
  <c r="FN33" i="10"/>
  <c r="FP68" i="10" s="1"/>
  <c r="FH33" i="10"/>
  <c r="FJ68" i="10" s="1"/>
  <c r="BG33" i="10"/>
  <c r="BI68" i="10" s="1"/>
  <c r="V13" i="10"/>
  <c r="DU33" i="10"/>
  <c r="DW68" i="10" s="1"/>
  <c r="CN33" i="10"/>
  <c r="CP68" i="10" s="1"/>
  <c r="DN13" i="10"/>
  <c r="AX33" i="10"/>
  <c r="AZ68" i="10" s="1"/>
  <c r="CQ33" i="10"/>
  <c r="CS68" i="10" s="1"/>
  <c r="BJ33" i="10"/>
  <c r="BL68" i="10" s="1"/>
  <c r="BP33" i="10"/>
  <c r="BR68" i="10" s="1"/>
  <c r="K33" i="10"/>
  <c r="M68" i="10" s="1"/>
  <c r="AO33" i="10"/>
  <c r="AQ68" i="10" s="1"/>
  <c r="FK33" i="10"/>
  <c r="FM68" i="10" s="1"/>
  <c r="FB33" i="10"/>
  <c r="FD68" i="10" s="1"/>
  <c r="AI33" i="10"/>
  <c r="AK68" i="10" s="1"/>
  <c r="EY33" i="10"/>
  <c r="FA68" i="10" s="1"/>
  <c r="CT33" i="10"/>
  <c r="CV68" i="10" s="1"/>
  <c r="ED33" i="10"/>
  <c r="EF68" i="10" s="1"/>
  <c r="BS33" i="10"/>
  <c r="BU68" i="10" s="1"/>
  <c r="CD13" i="10"/>
  <c r="BS13" i="10"/>
  <c r="CB33" i="10"/>
  <c r="CD68" i="10" s="1"/>
  <c r="Q33" i="10"/>
  <c r="S68" i="10" s="1"/>
  <c r="ES33" i="10"/>
  <c r="EU68" i="10" s="1"/>
  <c r="ID14" i="10" l="1"/>
  <c r="HR14" i="10"/>
  <c r="HF14" i="10"/>
  <c r="GT14" i="10"/>
  <c r="BW34" i="9"/>
  <c r="BZ34" i="9"/>
  <c r="BZ67" i="9" s="1"/>
  <c r="CD34" i="9"/>
  <c r="CD67" i="9" s="1"/>
  <c r="BP34" i="9"/>
  <c r="BP67" i="9" s="1"/>
  <c r="CC34" i="9"/>
  <c r="CC67" i="9" s="1"/>
  <c r="BR34" i="9"/>
  <c r="BR67" i="9" s="1"/>
  <c r="CB34" i="9"/>
  <c r="CB67" i="9" s="1"/>
  <c r="BY34" i="9"/>
  <c r="BY67" i="9" s="1"/>
  <c r="BV34" i="9"/>
  <c r="BV67" i="9" s="1"/>
  <c r="BU34" i="9"/>
  <c r="BU67" i="9" s="1"/>
  <c r="BT34" i="9"/>
  <c r="BT67" i="9" s="1"/>
  <c r="BS34" i="9"/>
  <c r="BS67" i="9" s="1"/>
  <c r="BQ34" i="9"/>
  <c r="BQ67" i="9" s="1"/>
  <c r="CA34" i="9"/>
  <c r="CA67" i="9" s="1"/>
  <c r="BX34" i="9"/>
  <c r="BX67" i="9" s="1"/>
  <c r="BW67" i="9"/>
  <c r="CV69" i="10"/>
  <c r="DK69" i="10"/>
  <c r="EO69" i="10"/>
  <c r="P69" i="10"/>
  <c r="BC69" i="10"/>
  <c r="DQ69" i="10"/>
  <c r="EC69" i="10"/>
  <c r="DE69" i="10"/>
  <c r="FS69" i="10"/>
  <c r="FV69" i="10"/>
  <c r="DN69" i="10"/>
  <c r="EU69" i="10"/>
  <c r="EI69" i="10"/>
  <c r="BF69" i="10"/>
  <c r="DZ69" i="10"/>
  <c r="EL69" i="10"/>
  <c r="CG69" i="10"/>
  <c r="AE69" i="10"/>
  <c r="FD69" i="10"/>
  <c r="BI69" i="10"/>
  <c r="FM69" i="10"/>
  <c r="DW69" i="10"/>
  <c r="S69" i="10"/>
  <c r="EF69" i="10"/>
  <c r="FA69" i="10"/>
  <c r="AQ69" i="10"/>
  <c r="BR69" i="10"/>
  <c r="AZ69" i="10"/>
  <c r="FJ69" i="10"/>
  <c r="DH69" i="10"/>
  <c r="CJ69" i="10"/>
  <c r="FY69" i="10"/>
  <c r="EX69" i="10"/>
  <c r="Y69" i="10"/>
  <c r="AH69" i="10"/>
  <c r="AW69" i="10"/>
  <c r="AT69" i="10"/>
  <c r="ER69" i="10"/>
  <c r="DB69" i="10"/>
  <c r="V69" i="10"/>
  <c r="BU69" i="10"/>
  <c r="AK69" i="10"/>
  <c r="M69" i="10"/>
  <c r="BL69" i="10"/>
  <c r="FP69" i="10"/>
  <c r="AB69" i="10"/>
  <c r="AN69" i="10"/>
  <c r="CM69" i="10"/>
  <c r="GB69" i="10"/>
  <c r="CY69" i="10"/>
  <c r="DT69" i="10"/>
  <c r="FG69" i="10"/>
  <c r="GN69" i="10"/>
  <c r="GK69" i="10"/>
  <c r="GH69" i="10"/>
  <c r="BJ34" i="9"/>
  <c r="BJ67" i="9" s="1"/>
  <c r="J69" i="10"/>
  <c r="A28" i="7"/>
  <c r="A62" i="1"/>
  <c r="G69" i="10"/>
  <c r="BF14" i="10"/>
  <c r="EX14" i="10"/>
  <c r="I15" i="10"/>
  <c r="CD14" i="10"/>
  <c r="BS14" i="10"/>
  <c r="V14" i="10"/>
  <c r="DB14" i="10"/>
  <c r="CP14" i="10"/>
  <c r="EL14" i="10"/>
  <c r="FV14" i="10"/>
  <c r="AH14" i="10"/>
  <c r="AT14" i="10"/>
  <c r="DZ14" i="10"/>
  <c r="DN14" i="10"/>
  <c r="GH14" i="10"/>
  <c r="FJ14" i="10"/>
  <c r="IP15" i="10" l="1"/>
  <c r="GO34" i="10"/>
  <c r="GR34" i="10"/>
  <c r="ID15" i="10"/>
  <c r="HR15" i="10"/>
  <c r="HF15" i="10"/>
  <c r="GT15" i="10"/>
  <c r="IB34" i="10"/>
  <c r="HP34" i="10"/>
  <c r="HD34" i="10"/>
  <c r="IK34" i="10"/>
  <c r="HY34" i="10"/>
  <c r="HM34" i="10"/>
  <c r="HA34" i="10"/>
  <c r="IH34" i="10"/>
  <c r="HV34" i="10"/>
  <c r="HJ34" i="10"/>
  <c r="GX34" i="10"/>
  <c r="IE34" i="10"/>
  <c r="HS34" i="10"/>
  <c r="HG34" i="10"/>
  <c r="GU34" i="10"/>
  <c r="AD34" i="9"/>
  <c r="AD67" i="9" s="1"/>
  <c r="AU34" i="9"/>
  <c r="AU67" i="9" s="1"/>
  <c r="AS34" i="9"/>
  <c r="AS67" i="9" s="1"/>
  <c r="H34" i="9"/>
  <c r="H67" i="9" s="1"/>
  <c r="BG34" i="9"/>
  <c r="BG67" i="9" s="1"/>
  <c r="AI34" i="9"/>
  <c r="AI67" i="9" s="1"/>
  <c r="BF34" i="9"/>
  <c r="BF67" i="9" s="1"/>
  <c r="Q34" i="9"/>
  <c r="Q67" i="9" s="1"/>
  <c r="BA34" i="9"/>
  <c r="BA67" i="9" s="1"/>
  <c r="I34" i="9"/>
  <c r="I67" i="9" s="1"/>
  <c r="BE34" i="9"/>
  <c r="BE67" i="9" s="1"/>
  <c r="T34" i="9"/>
  <c r="T67" i="9" s="1"/>
  <c r="E34" i="9"/>
  <c r="E67" i="9" s="1"/>
  <c r="S34" i="9"/>
  <c r="S67" i="9" s="1"/>
  <c r="BB34" i="9"/>
  <c r="BB67" i="9" s="1"/>
  <c r="BD34" i="9"/>
  <c r="BD67" i="9" s="1"/>
  <c r="N34" i="9"/>
  <c r="N67" i="9" s="1"/>
  <c r="BK34" i="9"/>
  <c r="BK67" i="9" s="1"/>
  <c r="G34" i="9"/>
  <c r="G67" i="9" s="1"/>
  <c r="AW34" i="9"/>
  <c r="AW67" i="9" s="1"/>
  <c r="P34" i="9"/>
  <c r="P67" i="9" s="1"/>
  <c r="AH34" i="9"/>
  <c r="AH67" i="9" s="1"/>
  <c r="K34" i="9"/>
  <c r="K67" i="9" s="1"/>
  <c r="AO34" i="9"/>
  <c r="AO67" i="9" s="1"/>
  <c r="AL34" i="9"/>
  <c r="AL67" i="9" s="1"/>
  <c r="F34" i="9"/>
  <c r="F67" i="9" s="1"/>
  <c r="AK34" i="9"/>
  <c r="AK67" i="9" s="1"/>
  <c r="CJ67" i="9"/>
  <c r="AV34" i="9"/>
  <c r="AV67" i="9" s="1"/>
  <c r="U34" i="9"/>
  <c r="U67" i="9" s="1"/>
  <c r="CR67" i="9"/>
  <c r="AJ34" i="9"/>
  <c r="AJ67" i="9" s="1"/>
  <c r="CI67" i="9"/>
  <c r="O34" i="9"/>
  <c r="O67" i="9" s="1"/>
  <c r="CO67" i="9"/>
  <c r="AZ34" i="9"/>
  <c r="AZ67" i="9" s="1"/>
  <c r="X34" i="9"/>
  <c r="X67" i="9" s="1"/>
  <c r="AN34" i="9"/>
  <c r="AN67" i="9" s="1"/>
  <c r="BH34" i="9"/>
  <c r="BH67" i="9" s="1"/>
  <c r="R34" i="9"/>
  <c r="R67" i="9" s="1"/>
  <c r="AC34" i="9"/>
  <c r="AC67" i="9" s="1"/>
  <c r="AR34" i="9"/>
  <c r="AR67" i="9" s="1"/>
  <c r="AQ34" i="9"/>
  <c r="AQ67" i="9" s="1"/>
  <c r="CT67" i="9"/>
  <c r="AM34" i="9"/>
  <c r="AM67" i="9" s="1"/>
  <c r="AY34" i="9"/>
  <c r="AY67" i="9" s="1"/>
  <c r="AX34" i="9"/>
  <c r="AX67" i="9" s="1"/>
  <c r="L34" i="9"/>
  <c r="L67" i="9" s="1"/>
  <c r="V34" i="9"/>
  <c r="V67" i="9" s="1"/>
  <c r="AT34" i="9"/>
  <c r="AT67" i="9" s="1"/>
  <c r="CN67" i="9"/>
  <c r="BC34" i="9"/>
  <c r="BC67" i="9" s="1"/>
  <c r="Y34" i="9"/>
  <c r="Y67" i="9" s="1"/>
  <c r="CG67" i="9"/>
  <c r="M34" i="9"/>
  <c r="M67" i="9" s="1"/>
  <c r="AP34" i="9"/>
  <c r="AP67" i="9" s="1"/>
  <c r="CU67" i="9"/>
  <c r="AE34" i="9"/>
  <c r="AE67" i="9" s="1"/>
  <c r="BI34" i="9"/>
  <c r="BI67" i="9" s="1"/>
  <c r="J34" i="9"/>
  <c r="J67" i="9" s="1"/>
  <c r="CE67" i="9"/>
  <c r="BM34" i="9"/>
  <c r="BM67" i="9" s="1"/>
  <c r="BL34" i="9"/>
  <c r="BL67" i="9" s="1"/>
  <c r="F63" i="1"/>
  <c r="GC34" i="10"/>
  <c r="GI34" i="10"/>
  <c r="GL34" i="10"/>
  <c r="GF34" i="10"/>
  <c r="D34" i="9"/>
  <c r="D67" i="9" s="1"/>
  <c r="CM67" i="9"/>
  <c r="CF67" i="9"/>
  <c r="CL67" i="9"/>
  <c r="CP67" i="9"/>
  <c r="CQ67" i="9"/>
  <c r="CS67" i="9"/>
  <c r="CV67" i="9"/>
  <c r="CK67" i="9"/>
  <c r="CH67" i="9"/>
  <c r="C34" i="9"/>
  <c r="C67" i="9" s="1"/>
  <c r="A29" i="7"/>
  <c r="A63" i="1"/>
  <c r="DZ15" i="10"/>
  <c r="CK34" i="10"/>
  <c r="DL34" i="10"/>
  <c r="FH34" i="10"/>
  <c r="ED34" i="10"/>
  <c r="AO34" i="10"/>
  <c r="EA34" i="10"/>
  <c r="W34" i="10"/>
  <c r="FV15" i="10"/>
  <c r="CN34" i="10"/>
  <c r="CP69" i="10" s="1"/>
  <c r="GH15" i="10"/>
  <c r="AF34" i="10"/>
  <c r="BS15" i="10"/>
  <c r="FW34" i="10"/>
  <c r="BG34" i="10"/>
  <c r="AH15" i="10"/>
  <c r="E34" i="10"/>
  <c r="FN34" i="10"/>
  <c r="BA34" i="10"/>
  <c r="EV34" i="10"/>
  <c r="FZ34" i="10"/>
  <c r="CQ34" i="10"/>
  <c r="CS69" i="10" s="1"/>
  <c r="CW34" i="10"/>
  <c r="ES34" i="10"/>
  <c r="EL15" i="10"/>
  <c r="AU34" i="10"/>
  <c r="EM34" i="10"/>
  <c r="BY34" i="10"/>
  <c r="CA69" i="10" s="1"/>
  <c r="EP34" i="10"/>
  <c r="EX15" i="10"/>
  <c r="DI34" i="10"/>
  <c r="T34" i="10"/>
  <c r="H34" i="10"/>
  <c r="DB15" i="10"/>
  <c r="DR34" i="10"/>
  <c r="AL34" i="10"/>
  <c r="CT34" i="10"/>
  <c r="BM34" i="10"/>
  <c r="AR34" i="10"/>
  <c r="EJ34" i="10"/>
  <c r="FK34" i="10"/>
  <c r="CH34" i="10"/>
  <c r="BD34" i="10"/>
  <c r="AX34" i="10"/>
  <c r="Z34" i="10"/>
  <c r="DF34" i="10"/>
  <c r="AI34" i="10"/>
  <c r="V15" i="10"/>
  <c r="DC34" i="10"/>
  <c r="CE34" i="10"/>
  <c r="AT15" i="10"/>
  <c r="FJ15" i="10"/>
  <c r="FQ34" i="10"/>
  <c r="DU34" i="10"/>
  <c r="K34" i="10"/>
  <c r="CB34" i="10"/>
  <c r="CD69" i="10" s="1"/>
  <c r="EY34" i="10"/>
  <c r="FE34" i="10"/>
  <c r="AC34" i="10"/>
  <c r="EG34" i="10"/>
  <c r="CZ34" i="10"/>
  <c r="DX34" i="10"/>
  <c r="BP34" i="10"/>
  <c r="BS34" i="10"/>
  <c r="CD15" i="10"/>
  <c r="BV34" i="10"/>
  <c r="BX69" i="10" s="1"/>
  <c r="DN15" i="10"/>
  <c r="BJ34" i="10"/>
  <c r="Q34" i="10"/>
  <c r="N34" i="10"/>
  <c r="CP15" i="10"/>
  <c r="BF15" i="10"/>
  <c r="FT34" i="10"/>
  <c r="DO34" i="10"/>
  <c r="FB34" i="10"/>
  <c r="AA34" i="9" l="1"/>
  <c r="AG34" i="9"/>
  <c r="Z34" i="9"/>
  <c r="AB34" i="9"/>
  <c r="AF34" i="9"/>
  <c r="A64" i="1"/>
  <c r="A65" i="1" s="1"/>
  <c r="B48" i="9"/>
  <c r="AB67" i="9" l="1"/>
  <c r="AA67" i="9"/>
  <c r="AF67" i="9"/>
  <c r="AG67" i="9"/>
  <c r="Z67" i="9"/>
  <c r="F65" i="1"/>
  <c r="A66" i="1"/>
  <c r="A67" i="1" s="1"/>
  <c r="F67" i="1" l="1"/>
  <c r="A68" i="1"/>
  <c r="H284" i="1"/>
  <c r="F70" i="1" l="1"/>
  <c r="A30" i="7"/>
  <c r="A70" i="1"/>
  <c r="A72" i="1" l="1"/>
  <c r="F72" i="1"/>
  <c r="A77" i="1" l="1"/>
  <c r="F242" i="1"/>
  <c r="F34" i="1"/>
  <c r="A85" i="1" l="1"/>
  <c r="A90" i="1" l="1"/>
  <c r="F270" i="1"/>
  <c r="F279" i="1" s="1"/>
  <c r="A93" i="1" l="1"/>
  <c r="A47" i="7"/>
  <c r="A55" i="7" l="1"/>
  <c r="A96" i="1"/>
  <c r="A97" i="1" l="1"/>
  <c r="A98" i="1" s="1"/>
  <c r="A65" i="7"/>
  <c r="F98" i="1" l="1"/>
  <c r="A99" i="1"/>
  <c r="A100" i="1" l="1"/>
  <c r="A66" i="7"/>
  <c r="F100" i="1"/>
  <c r="A103" i="1" l="1"/>
  <c r="A104" i="1" l="1"/>
  <c r="A105" i="1" s="1"/>
  <c r="F105" i="1" l="1"/>
  <c r="A108" i="1"/>
  <c r="F110" i="1" l="1"/>
  <c r="A74" i="7"/>
  <c r="A110" i="1"/>
  <c r="A112" i="1" l="1"/>
  <c r="F243" i="1"/>
  <c r="F112" i="1"/>
  <c r="G16" i="68" s="1"/>
  <c r="A117" i="1" l="1"/>
  <c r="F244" i="1"/>
  <c r="A80" i="7" l="1"/>
  <c r="A118" i="1"/>
  <c r="A119" i="1" l="1"/>
  <c r="A81" i="7"/>
  <c r="F119" i="1"/>
  <c r="A122" i="1" l="1"/>
  <c r="A95" i="7" l="1"/>
  <c r="A123" i="1"/>
  <c r="A124" i="1" l="1"/>
  <c r="A97" i="7"/>
  <c r="A98" i="7" l="1"/>
  <c r="A125" i="1"/>
  <c r="A126" i="1" l="1"/>
  <c r="A89" i="7"/>
  <c r="F138" i="1"/>
  <c r="A107" i="7" l="1"/>
  <c r="A127" i="1"/>
  <c r="A128" i="1" s="1"/>
  <c r="A119" i="7" l="1"/>
  <c r="A129" i="1"/>
  <c r="F129" i="1"/>
  <c r="A130" i="1" l="1"/>
  <c r="A131" i="1" s="1"/>
  <c r="F131" i="1" l="1"/>
  <c r="A134" i="1"/>
  <c r="A135" i="1" l="1"/>
  <c r="A111" i="7"/>
  <c r="A128" i="7" l="1"/>
  <c r="A136" i="1"/>
  <c r="F136" i="1"/>
  <c r="A138" i="1" l="1"/>
  <c r="A139" i="1" l="1"/>
  <c r="F140" i="1" l="1"/>
  <c r="A136" i="7"/>
  <c r="A140" i="1"/>
  <c r="A141" i="1" l="1"/>
  <c r="A142" i="1" s="1"/>
  <c r="F142" i="1" l="1"/>
  <c r="A144" i="1"/>
  <c r="F144" i="1"/>
  <c r="A149" i="1" l="1"/>
  <c r="F246" i="1"/>
  <c r="F103" i="1"/>
  <c r="A151" i="1" l="1"/>
  <c r="A145" i="7"/>
  <c r="A152" i="1" l="1"/>
  <c r="A146" i="7"/>
  <c r="F153" i="1" l="1"/>
  <c r="A153" i="1"/>
  <c r="A147" i="7"/>
  <c r="A154" i="1" l="1"/>
  <c r="A148" i="7" l="1"/>
  <c r="A155" i="1"/>
  <c r="F155" i="1"/>
  <c r="A156" i="1" l="1"/>
  <c r="A157" i="1" s="1"/>
  <c r="F157" i="1" l="1"/>
  <c r="A158" i="1"/>
  <c r="A149" i="7" l="1"/>
  <c r="A159" i="1"/>
  <c r="F159" i="1"/>
  <c r="A162" i="1" l="1"/>
  <c r="F162" i="1"/>
  <c r="A166" i="1" l="1"/>
  <c r="F247" i="1"/>
  <c r="A155" i="7" l="1"/>
  <c r="A168" i="1"/>
  <c r="F168" i="1"/>
  <c r="A172" i="1" l="1"/>
  <c r="F248" i="1"/>
  <c r="A174" i="1" l="1"/>
  <c r="A177" i="1" l="1"/>
  <c r="A178" i="1" l="1"/>
  <c r="A164" i="7"/>
  <c r="A179" i="1" l="1"/>
  <c r="A165" i="7"/>
  <c r="A180" i="1" l="1"/>
  <c r="F181" i="1" l="1"/>
  <c r="G27" i="68" s="1"/>
  <c r="A166" i="7"/>
  <c r="A181" i="1"/>
  <c r="F190" i="1" l="1"/>
  <c r="G36" i="68" s="1"/>
  <c r="A184" i="1"/>
  <c r="A185" i="1" l="1"/>
  <c r="A186" i="1" s="1"/>
  <c r="A187" i="1" s="1"/>
  <c r="A188" i="1" s="1"/>
  <c r="A189" i="1" l="1"/>
  <c r="F197" i="1"/>
  <c r="G43" i="68" s="1"/>
  <c r="F188" i="1"/>
  <c r="G34" i="68" s="1"/>
  <c r="A190" i="1" l="1"/>
  <c r="F179" i="1"/>
  <c r="G25" i="68" s="1"/>
  <c r="A171" i="7"/>
  <c r="F198" i="1"/>
  <c r="G44" i="68" s="1"/>
  <c r="A191" i="1" l="1"/>
  <c r="F195" i="1" s="1"/>
  <c r="G41" i="68" s="1"/>
  <c r="F191" i="1"/>
  <c r="G37" i="68" s="1"/>
  <c r="A193" i="1" l="1"/>
  <c r="F193" i="1"/>
  <c r="G39" i="68" s="1"/>
  <c r="F194" i="1"/>
  <c r="G40" i="68" s="1"/>
  <c r="A194" i="1" l="1"/>
  <c r="A195" i="1" l="1"/>
  <c r="A197" i="1" l="1"/>
  <c r="A198" i="1" l="1"/>
  <c r="F201" i="1"/>
  <c r="G47" i="68" s="1"/>
  <c r="A199" i="1" l="1"/>
  <c r="G45" i="68" s="1"/>
  <c r="F202" i="1"/>
  <c r="G48" i="68" s="1"/>
  <c r="A201" i="1" l="1"/>
  <c r="F203" i="1"/>
  <c r="G49" i="68" s="1"/>
  <c r="A202" i="1" l="1"/>
  <c r="A203" i="1" s="1"/>
  <c r="A204" i="1" s="1"/>
  <c r="F204" i="1" l="1"/>
  <c r="G50" i="68" s="1"/>
  <c r="A206" i="1"/>
  <c r="F206" i="1"/>
  <c r="G52" i="68" s="1"/>
  <c r="A211" i="1" l="1"/>
  <c r="A212" i="1" s="1"/>
  <c r="F249" i="1"/>
  <c r="A213" i="1" l="1"/>
  <c r="A214" i="1" s="1"/>
  <c r="A179" i="7"/>
  <c r="F232" i="1" l="1"/>
  <c r="G79" i="68" s="1"/>
  <c r="F227" i="1"/>
  <c r="G74" i="68" s="1"/>
  <c r="A215" i="1"/>
  <c r="F219" i="1"/>
  <c r="G66" i="68" s="1"/>
  <c r="A218" i="1" l="1"/>
  <c r="F235" i="1"/>
  <c r="A186" i="7" l="1"/>
  <c r="A219" i="1"/>
  <c r="A220" i="1" s="1"/>
  <c r="A221" i="1" s="1"/>
  <c r="F221" i="1" l="1"/>
  <c r="G68" i="68" s="1"/>
  <c r="A235" i="1"/>
  <c r="A237" i="1" s="1"/>
  <c r="F237" i="1" l="1"/>
  <c r="A242" i="1"/>
  <c r="A243" i="1" s="1"/>
  <c r="A244" i="1" s="1"/>
  <c r="A246" i="1" s="1"/>
  <c r="F250" i="1"/>
  <c r="A247" i="1" l="1"/>
  <c r="A248" i="1" s="1"/>
  <c r="A249" i="1" s="1"/>
  <c r="A250" i="1" s="1"/>
  <c r="A252" i="1" s="1"/>
  <c r="F252" i="1" l="1"/>
  <c r="F259" i="1"/>
  <c r="A255" i="1"/>
  <c r="A256" i="1" l="1"/>
  <c r="F257" i="1" l="1"/>
  <c r="A192" i="7"/>
  <c r="A257" i="1"/>
  <c r="F258" i="1" l="1"/>
  <c r="A258" i="1"/>
  <c r="A259" i="1" l="1"/>
  <c r="F276" i="1" l="1"/>
  <c r="A260" i="1"/>
  <c r="F269" i="1"/>
  <c r="F260" i="1"/>
  <c r="A263" i="1" l="1"/>
  <c r="A264" i="1" s="1"/>
  <c r="F266" i="1" l="1"/>
  <c r="A199" i="7"/>
  <c r="A266" i="1"/>
  <c r="F283" i="1" l="1"/>
  <c r="A269" i="1"/>
  <c r="A270" i="1" l="1"/>
  <c r="A271" i="1" s="1"/>
  <c r="A272" i="1" s="1"/>
  <c r="A273" i="1" s="1"/>
  <c r="A276" i="1" s="1"/>
  <c r="F273" i="1" l="1"/>
  <c r="A277" i="1"/>
  <c r="A278" i="1" s="1"/>
  <c r="F271" i="1"/>
  <c r="F272" i="1"/>
  <c r="A279" i="1" l="1"/>
  <c r="A280" i="1" s="1"/>
  <c r="A281" i="1" s="1"/>
  <c r="A283" i="1" s="1"/>
  <c r="F278" i="1"/>
  <c r="F280" i="1" l="1"/>
  <c r="F281" i="1"/>
  <c r="A284" i="1"/>
  <c r="A285" i="1" s="1"/>
  <c r="A286" i="1" s="1"/>
  <c r="A207" i="7" l="1"/>
  <c r="A287" i="1"/>
  <c r="F287" i="1"/>
  <c r="A290" i="1" l="1"/>
  <c r="A291" i="1" l="1"/>
  <c r="A215" i="7"/>
  <c r="F291" i="1"/>
  <c r="F293" i="1" l="1"/>
  <c r="A293" i="1"/>
  <c r="BM36" i="10" l="1"/>
  <c r="BN68" i="10" s="1"/>
  <c r="BN69" i="10" s="1"/>
  <c r="BO68" i="10" l="1"/>
  <c r="IN68" i="10" s="1"/>
  <c r="BM69" i="10"/>
  <c r="IP68" i="10" l="1"/>
  <c r="BO69" i="10"/>
  <c r="IN69" i="10" s="1"/>
  <c r="W34" i="9" l="1"/>
  <c r="B34" i="9" l="1"/>
  <c r="W67" i="9"/>
  <c r="IO69" i="10"/>
  <c r="IQ69" i="10" s="1"/>
  <c r="B67" i="9" l="1"/>
  <c r="H285" i="1"/>
  <c r="H287" i="1" l="1"/>
  <c r="H291" i="1" l="1"/>
  <c r="H293" i="1" l="1"/>
</calcChain>
</file>

<file path=xl/sharedStrings.xml><?xml version="1.0" encoding="utf-8"?>
<sst xmlns="http://schemas.openxmlformats.org/spreadsheetml/2006/main" count="3110" uniqueCount="1200">
  <si>
    <t>Less FASB 106 Above if not separately removed</t>
  </si>
  <si>
    <t>(B)</t>
  </si>
  <si>
    <t xml:space="preserve">Facility Credits under Section 30.9 of the PJM OATT </t>
  </si>
  <si>
    <t xml:space="preserve">Prepayments </t>
  </si>
  <si>
    <t>FASB 109 - deferred tax asset primarily associated with items previously flowed through due to regulation</t>
  </si>
  <si>
    <t>FASB 109 - deferred tax liability primarily associated with plant related items previously flowed through due to regulation</t>
  </si>
  <si>
    <t>FASB 109 - deferred tax liability primarily non-plant related items previously flowed through due to regulation</t>
  </si>
  <si>
    <t xml:space="preserve">      Less ADIT associated with Gain or Loss</t>
  </si>
  <si>
    <t xml:space="preserve">Attachment 5 </t>
  </si>
  <si>
    <t>Other taxes that are incurred through ownership of only general or intangible plant will be allocated based on the Wages and Salary</t>
  </si>
  <si>
    <t>Gross Revenue Credits</t>
  </si>
  <si>
    <t>End of  Year ADIT</t>
  </si>
  <si>
    <t>Average Beginning and End of Year ADIT</t>
  </si>
  <si>
    <t>Note: ADIT associated with Gain or Loss on Reacquired Debt is included in Column A here and included in Cost of Debt on Appendix A, Line 108</t>
  </si>
  <si>
    <t>Previous Year</t>
  </si>
  <si>
    <t>Line #s</t>
  </si>
  <si>
    <t>Descriptions</t>
  </si>
  <si>
    <t>Page #'s &amp; Instructions</t>
  </si>
  <si>
    <t xml:space="preserve">Form 1Dec </t>
  </si>
  <si>
    <t>Average</t>
  </si>
  <si>
    <t>Non-electric  Portion</t>
  </si>
  <si>
    <t>p219.29c</t>
  </si>
  <si>
    <t>p200.21c</t>
  </si>
  <si>
    <t>p219.28.b</t>
  </si>
  <si>
    <t>Depreciation-Transmission</t>
  </si>
  <si>
    <t>(Note A)</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</si>
  <si>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</si>
  <si>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</si>
  <si>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</si>
  <si>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</si>
  <si>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</si>
  <si>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</si>
  <si>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</si>
  <si>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</si>
  <si>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</si>
  <si>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</si>
  <si>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</si>
  <si>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p323.197b</t>
  </si>
  <si>
    <t>Appendix A, Line 44</t>
  </si>
  <si>
    <t>The True-Up Adjustment component of the Formula Rate for each Rate Year beginning with 2010 shall be determined as</t>
  </si>
  <si>
    <t xml:space="preserve">follows: </t>
  </si>
  <si>
    <t>(i)</t>
  </si>
  <si>
    <t>Revenue Requirement for the previous calendar year based on its actual costs as reflected in its Form No. 1 and its</t>
  </si>
  <si>
    <t>(ii)</t>
  </si>
  <si>
    <t>Requirement as determined in paragraph (i) above, and ATRR based on projected costs for the previous calendar year</t>
  </si>
  <si>
    <t>(True-Up Adjustment Before Interest).</t>
  </si>
  <si>
    <t>(iii)</t>
  </si>
  <si>
    <t xml:space="preserve">The True-Up Adjustment shall be determined as follows: </t>
  </si>
  <si>
    <t>True-Up Adjustment  equals the True-Up Adjustment Before Interest multiplied by (1+i)^24 months</t>
  </si>
  <si>
    <t xml:space="preserve">Where: </t>
  </si>
  <si>
    <t>i =</t>
  </si>
  <si>
    <t>Summary of Formula Rate Process including True-Up Adjustment</t>
  </si>
  <si>
    <t xml:space="preserve">TO populates the formula with Year 2008  estimated data </t>
  </si>
  <si>
    <t xml:space="preserve">TO populates the formula with Year 2009  estimated data </t>
  </si>
  <si>
    <t xml:space="preserve">TO populates the formula with Year 2008 actual data and calculates the 2008 True-Up Adjustment Before Interest </t>
  </si>
  <si>
    <t xml:space="preserve">TO calculates the Interest to include in the 2008 True-Up Adjustment </t>
  </si>
  <si>
    <t xml:space="preserve">TO populates the formula with Year 2010 estimated data and 2008 True-Up Adjustment </t>
  </si>
  <si>
    <t>TO populates the formula with Year 2009 actual data and calculates the 2009 True-Up Adjustment Before Interest</t>
  </si>
  <si>
    <t xml:space="preserve">TO calculates the Interest to include in the 2009 True-Up Adjustment </t>
  </si>
  <si>
    <t xml:space="preserve">TO populates the formula with Year 2011 estimated data and 2009 True-Up Adjustment </t>
  </si>
  <si>
    <t>Formula Rate was not in effect for 2006 or 2007.</t>
  </si>
  <si>
    <t>Wave Trap Branchburg (B0172.2)</t>
  </si>
  <si>
    <t>Reconductor Hudson - South Waterfront (B0813)</t>
  </si>
  <si>
    <t>To the extent possible each input to the Formula Rate used to calculate the actual Annual Transmission Revenue</t>
  </si>
  <si>
    <t>Requirement included in the True-Up Adjustment either will be taken directly from the FERC Form No. 1 or will be</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</si>
  <si>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</si>
  <si>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</si>
  <si>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</si>
  <si>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Calendar Year</t>
  </si>
  <si>
    <t>ATRR based on actual costs included for the previous calendar year but excludes the true-up adjustment.</t>
  </si>
  <si>
    <t>ATRR based on projected costs included for the previous calendar year but excludes the true-up adjustment.</t>
  </si>
  <si>
    <t>Where:</t>
  </si>
  <si>
    <t>Complete for Each Calendar Year beginning in 2009</t>
  </si>
  <si>
    <t>p112.18.c,d thru 23.c,d</t>
  </si>
  <si>
    <t>12 months ending December 31 of the preceding year) divided by 21 months.</t>
  </si>
  <si>
    <t>Average Interest Rate</t>
  </si>
  <si>
    <t>i = average interest rate as calculated below</t>
  </si>
  <si>
    <t>PSE&amp;G</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</si>
  <si>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</si>
  <si>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</si>
  <si>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</si>
  <si>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</si>
  <si>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</si>
  <si>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</si>
  <si>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</si>
  <si>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</si>
  <si>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</si>
  <si>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</si>
  <si>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</si>
  <si>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</si>
  <si>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</si>
  <si>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</si>
  <si>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</si>
  <si>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</si>
  <si>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</si>
  <si>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</si>
  <si>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</si>
  <si>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</si>
  <si>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</si>
  <si>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</si>
  <si>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</si>
  <si>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</si>
  <si>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</si>
  <si>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</si>
  <si>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</si>
  <si>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</si>
  <si>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</si>
  <si>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</si>
  <si>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</si>
  <si>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</si>
  <si>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</si>
  <si>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Total Cash Working Capital Allocated to Transmission</t>
  </si>
  <si>
    <t>Transmission Materials &amp; Supplies</t>
  </si>
  <si>
    <t>Directly Assigned A&amp;G</t>
  </si>
  <si>
    <t>Allocated General &amp; Common Expenses</t>
  </si>
  <si>
    <t>A&amp;G Directly Assigned to Transmission</t>
  </si>
  <si>
    <t>Undistributed Stores Exp</t>
  </si>
  <si>
    <t>p227.16.b,c</t>
  </si>
  <si>
    <t>p227.8.b,c</t>
  </si>
  <si>
    <t>p.321.112.b</t>
  </si>
  <si>
    <t>p111.57c</t>
  </si>
  <si>
    <t>Electric Beginning Year Balance</t>
  </si>
  <si>
    <t>Electric End of Year Balance</t>
  </si>
  <si>
    <t>Transmission Depreciation Expense for Acct. 397</t>
  </si>
  <si>
    <t>Real Estate Taxes - Directly Assigned to Transmission</t>
  </si>
  <si>
    <t>Direct Assignment of Transmission Real Estate Taxes</t>
  </si>
  <si>
    <t>N/A</t>
  </si>
  <si>
    <t xml:space="preserve"> Attachment 5</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</si>
  <si>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</si>
  <si>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</si>
  <si>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</si>
  <si>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</si>
  <si>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</si>
  <si>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</si>
  <si>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</si>
  <si>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</si>
  <si>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</si>
  <si>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</si>
  <si>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</si>
  <si>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</si>
  <si>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</si>
  <si>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</si>
  <si>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</si>
  <si>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</si>
  <si>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</si>
  <si>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</si>
  <si>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</si>
  <si>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</si>
  <si>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</si>
  <si>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</si>
  <si>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</si>
  <si>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</si>
  <si>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</si>
  <si>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</si>
  <si>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</si>
  <si>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</si>
  <si>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</si>
  <si>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</si>
  <si>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</si>
  <si>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</si>
  <si>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</si>
  <si>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Total Included  (Lines 8 + 14 + 19)</t>
  </si>
  <si>
    <t>Appendix A Line or Source  Reference</t>
  </si>
  <si>
    <t>Flagtown-Somerville-Bridgewater (B0170)</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</si>
  <si>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</si>
  <si>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</si>
  <si>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</si>
  <si>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</si>
  <si>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</si>
  <si>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</si>
  <si>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</si>
  <si>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</si>
  <si>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</si>
  <si>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</si>
  <si>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</si>
  <si>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</si>
  <si>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</si>
  <si>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</si>
  <si>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p354.21b</t>
  </si>
  <si>
    <t>p323.185b</t>
  </si>
  <si>
    <t>p336.7.f</t>
  </si>
  <si>
    <t>p336.10&amp;11.f</t>
  </si>
  <si>
    <t>p336.1.f</t>
  </si>
  <si>
    <t>p119.53.c&amp;d</t>
  </si>
  <si>
    <t>Municipal Utility</t>
  </si>
  <si>
    <t>Accumulated Intangible Amortization</t>
  </si>
  <si>
    <t>p323.191b</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</si>
  <si>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</si>
  <si>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</si>
  <si>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</si>
  <si>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</si>
  <si>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</si>
  <si>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</si>
  <si>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Book estimate accrued and expensed, tax deduction when paid - Generation Related</t>
  </si>
  <si>
    <t xml:space="preserve">New Jersey Corporate Income Tax - Plant Related- Contra Account of 190 NJCBT  </t>
  </si>
  <si>
    <t xml:space="preserve">Demand Side management and Associated Programs - Retail Related </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</si>
  <si>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</si>
  <si>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</si>
  <si>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</si>
  <si>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</si>
  <si>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</si>
  <si>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</si>
  <si>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</si>
  <si>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</si>
  <si>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</si>
  <si>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</si>
  <si>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</si>
  <si>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</si>
  <si>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</si>
  <si>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</si>
  <si>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 xml:space="preserve">     Plus Transmission Lease Payments</t>
  </si>
  <si>
    <t>Wages &amp; Salary Allocator</t>
  </si>
  <si>
    <t>Total Transmission O&amp;M</t>
  </si>
  <si>
    <t>Total A&amp;G</t>
  </si>
  <si>
    <t>General &amp; Common</t>
  </si>
  <si>
    <t>Accounting for Income Taxes</t>
  </si>
  <si>
    <t xml:space="preserve">Jan </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</si>
  <si>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</si>
  <si>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</si>
  <si>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</si>
  <si>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</si>
  <si>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</si>
  <si>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</si>
  <si>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</si>
  <si>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</si>
  <si>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</si>
  <si>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Metuchen Transformer (B0161)</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</si>
  <si>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</si>
  <si>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</si>
  <si>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</si>
  <si>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</si>
  <si>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</si>
  <si>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</si>
  <si>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</si>
  <si>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</si>
  <si>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</si>
  <si>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</si>
  <si>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</si>
  <si>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</si>
  <si>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</si>
  <si>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 xml:space="preserve">    Less EPRI Dues</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</si>
  <si>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</si>
  <si>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</si>
  <si>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</si>
  <si>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</si>
  <si>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</si>
  <si>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</si>
  <si>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</si>
  <si>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</si>
  <si>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</si>
  <si>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</si>
  <si>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</si>
  <si>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</si>
  <si>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</si>
  <si>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</si>
  <si>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</si>
  <si>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</si>
  <si>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</si>
  <si>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</si>
  <si>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</si>
  <si>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</si>
  <si>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</si>
  <si>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</si>
  <si>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</si>
  <si>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</si>
  <si>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</si>
  <si>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</si>
  <si>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</si>
  <si>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</si>
  <si>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</si>
  <si>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</si>
  <si>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</si>
  <si>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</si>
  <si>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</si>
  <si>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</si>
  <si>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</si>
  <si>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</si>
  <si>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</si>
  <si>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Vacation pay earned and expensed for books, tax deduction when paid - employees in all functions</t>
  </si>
  <si>
    <t>Book estimate accrued and expensed, tax deduction when paid - employees in all functions</t>
  </si>
  <si>
    <t>(Line 6 + 7)</t>
  </si>
  <si>
    <t>p207.104g</t>
  </si>
  <si>
    <t>p207.58.g</t>
  </si>
  <si>
    <t>p219.25.c</t>
  </si>
  <si>
    <t>p207.94g</t>
  </si>
  <si>
    <t>Less: Amount of General Depreciation Expense Associated with Acct. 397</t>
  </si>
  <si>
    <t>p118.29.d</t>
  </si>
  <si>
    <t xml:space="preserve"> Excluded Transmission Facilities</t>
  </si>
  <si>
    <t>Acc. Deprec. Acct. 397 Directly Assigned to Transmission</t>
  </si>
  <si>
    <t>Accumulated General Depreciation Associated with Acct. 397 Directly Assigned to Transmission</t>
  </si>
  <si>
    <t>p354.28b</t>
  </si>
  <si>
    <t>p354.27b</t>
  </si>
  <si>
    <t>p323.189b</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</si>
  <si>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</si>
  <si>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</si>
  <si>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</si>
  <si>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</si>
  <si>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Tax deduction when reacquired, booked amortizes to expense</t>
  </si>
  <si>
    <t>The currently effective income tax rate where FIT is the Federal income tax rate; SIT is the State income tax rate, and p =</t>
  </si>
  <si>
    <t xml:space="preserve">Subtotal - p277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</si>
  <si>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</si>
  <si>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</si>
  <si>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</si>
  <si>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</si>
  <si>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11.68% ROE</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</si>
  <si>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</si>
  <si>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</si>
  <si>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</si>
  <si>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</si>
  <si>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</si>
  <si>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</si>
  <si>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</si>
  <si>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</si>
  <si>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</si>
  <si>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 xml:space="preserve">Branchburg-Sommerville-Flagtown Reconductor (B0664 &amp; B0665) </t>
  </si>
  <si>
    <t>Somerville-Bridgewater Reconductor (B0668)</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</si>
  <si>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</si>
  <si>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</si>
  <si>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</si>
  <si>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</si>
  <si>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</si>
  <si>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</si>
  <si>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</si>
  <si>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</si>
  <si>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 xml:space="preserve">    Less Accumulated Other Comprehensive Income Account 219</t>
  </si>
  <si>
    <t>p112.15.c</t>
  </si>
  <si>
    <t>Total Net Property, Plant &amp; Equipment</t>
  </si>
  <si>
    <t>Total Projects</t>
  </si>
  <si>
    <t xml:space="preserve">Reconductor South Mahwah  J-3410 Circuit (B1017) </t>
  </si>
  <si>
    <t>Total Adjustment to Rate Base</t>
  </si>
  <si>
    <t>Total Wages Less A&amp;G Wages Expense</t>
  </si>
  <si>
    <t xml:space="preserve"> Branchburg 400 MVAR Capacitor (B0290)</t>
  </si>
  <si>
    <t>Wage &amp; Salary Allocator</t>
  </si>
  <si>
    <t>From Acct. 283 total, below</t>
  </si>
  <si>
    <t>From Acct. 190 total, below</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</si>
  <si>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</si>
  <si>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</si>
  <si>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</si>
  <si>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</si>
  <si>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Subtotal - Accounts 928 and 930.1 - Transmission Related</t>
  </si>
  <si>
    <t>Total Accounts 928 and 930.1 - General</t>
  </si>
  <si>
    <t>Common Plant in Service - Electric</t>
  </si>
  <si>
    <t>p356</t>
  </si>
  <si>
    <t>Branchburg (B0130)</t>
  </si>
  <si>
    <t>Essex Aldene (B0145)</t>
  </si>
  <si>
    <t>New Freedom Trans.(B0411)</t>
  </si>
  <si>
    <t>New Freedom Loop (B0498)</t>
  </si>
  <si>
    <t>Total Plant in Service</t>
  </si>
  <si>
    <t>Accumulated Common Plant Depreciation - Electric</t>
  </si>
  <si>
    <t>Accumulated Common Amortization - Electric</t>
  </si>
  <si>
    <t>Common Plant - Electric</t>
  </si>
  <si>
    <t xml:space="preserve">Operation &amp; Maintenance Expense </t>
  </si>
  <si>
    <t>Total General, Intangible &amp; Common Plant</t>
  </si>
  <si>
    <t xml:space="preserve">   Less:  Common Plant Account 397 -- Communications</t>
  </si>
  <si>
    <t>End of Year</t>
  </si>
  <si>
    <t>Property  Insurance Expenses</t>
  </si>
  <si>
    <t xml:space="preserve">    Property Insurance Account 924</t>
  </si>
  <si>
    <t>To Line 47</t>
  </si>
  <si>
    <t>Public Service Electric and Gas Company</t>
  </si>
  <si>
    <t xml:space="preserve">ATTACHMENT H-10A </t>
  </si>
  <si>
    <t>PSE&amp;G shall determine the difference between the recalculated Annual Transmission Revenue</t>
  </si>
  <si>
    <t>Beginning with 2009, no later than June 15 of each year PSE&amp;G shall recalculate an adjusted Annual Transmission</t>
  </si>
  <si>
    <t>October</t>
  </si>
  <si>
    <t>O</t>
  </si>
  <si>
    <t>P</t>
  </si>
  <si>
    <t>Total, Included and Excluded (Line 20 + Line 28)</t>
  </si>
  <si>
    <t>Operations &amp; Maintenance Expense</t>
  </si>
  <si>
    <t>Revenue Requirement</t>
  </si>
  <si>
    <t>Yes</t>
  </si>
  <si>
    <t>No</t>
  </si>
  <si>
    <t xml:space="preserve">Taxes Other than Income Taxes                                                   </t>
  </si>
  <si>
    <t>Taxes Other than Income Taxes</t>
  </si>
  <si>
    <t>Total Taxes Other than Income Taxes</t>
  </si>
  <si>
    <t>Return \ Capitalization Calculations</t>
  </si>
  <si>
    <t>Difference  (Line 29 - Line 30)</t>
  </si>
  <si>
    <t xml:space="preserve"> &lt;Note:  for the first rate year, divide this</t>
  </si>
  <si>
    <t>reconciliation amount by 12 and multiply</t>
  </si>
  <si>
    <t>NJ</t>
  </si>
  <si>
    <t>by the number of months and fractional</t>
  </si>
  <si>
    <t>months the rate was in effect.</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</si>
  <si>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</si>
  <si>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</si>
  <si>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</si>
  <si>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</si>
  <si>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</si>
  <si>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</si>
  <si>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</si>
  <si>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</si>
  <si>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</si>
  <si>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 xml:space="preserve">   Less:  General Plant Account 397 -- Communications</t>
  </si>
  <si>
    <t>Account No. 397 Directly Assigned to Transmission</t>
  </si>
  <si>
    <t>General</t>
  </si>
  <si>
    <t>Balance of Accumulated General Depreciation</t>
  </si>
  <si>
    <t>Other taxes that are assessed based on labor will be allocated based on the Wages and Salary Allocator.</t>
  </si>
  <si>
    <t>Branchburg-Flagtown-Somerville (B0169)</t>
  </si>
  <si>
    <t>Kittatinny (B0134)</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</si>
  <si>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</si>
  <si>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</si>
  <si>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</si>
  <si>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</si>
  <si>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</si>
  <si>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</si>
  <si>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</si>
  <si>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</si>
  <si>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</si>
  <si>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</si>
  <si>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</si>
  <si>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</si>
  <si>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</si>
  <si>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</si>
  <si>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</si>
  <si>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</si>
  <si>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</si>
  <si>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</si>
  <si>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</si>
  <si>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</si>
  <si>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</si>
  <si>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</si>
  <si>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</si>
  <si>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</si>
  <si>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</si>
  <si>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</si>
  <si>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</si>
  <si>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</si>
  <si>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</si>
  <si>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</si>
  <si>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</si>
  <si>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</si>
  <si>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</si>
  <si>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</si>
  <si>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Roseland Transformers (B0274)</t>
  </si>
  <si>
    <t>Total Other Included</t>
  </si>
  <si>
    <t>Currently Excluded</t>
  </si>
  <si>
    <t>Allocated</t>
  </si>
  <si>
    <t>Amount</t>
  </si>
  <si>
    <t>ADIT net of FASB 106 and 109</t>
  </si>
  <si>
    <t xml:space="preserve">      Less Loss on Reacquired Debt </t>
  </si>
  <si>
    <t xml:space="preserve">      Plus Gain on Reacquired Debt</t>
  </si>
  <si>
    <t>Life</t>
  </si>
  <si>
    <t>CIAC</t>
  </si>
  <si>
    <t>Details</t>
  </si>
  <si>
    <t>Invest Yr</t>
  </si>
  <si>
    <t>FCR if a CIAC</t>
  </si>
  <si>
    <t>FCR for This Project</t>
  </si>
  <si>
    <t xml:space="preserve">Line B less Line A </t>
  </si>
  <si>
    <t>(D)</t>
  </si>
  <si>
    <t>(E)</t>
  </si>
  <si>
    <t>(F)</t>
  </si>
  <si>
    <t>Attachment #5</t>
  </si>
  <si>
    <t>Account 456 - Other Electric Revenues</t>
  </si>
  <si>
    <t xml:space="preserve">Transmission for Others </t>
  </si>
  <si>
    <t>(Note B)</t>
  </si>
  <si>
    <t>(Note O)</t>
  </si>
  <si>
    <t>(Note J)</t>
  </si>
  <si>
    <t>reconcilable to the FERC Form 1 by the application of clearly identified and supported information.  If the reconciliation</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</si>
  <si>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</si>
  <si>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</si>
  <si>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</si>
  <si>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</si>
  <si>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</si>
  <si>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45a</t>
  </si>
  <si>
    <t>Unamortized Abandoned Transmission Projects</t>
  </si>
  <si>
    <t>81a</t>
  </si>
  <si>
    <t>Amortization of Abandoned Plant Projects</t>
  </si>
  <si>
    <t xml:space="preserve">Net Transmission Plant, CWIP and Abandoned Plant </t>
  </si>
  <si>
    <t>R</t>
  </si>
  <si>
    <t>Project X</t>
  </si>
  <si>
    <t>Project Y</t>
  </si>
  <si>
    <t>a</t>
  </si>
  <si>
    <t>Beginning Balance of Unamortized Transmission Projects</t>
  </si>
  <si>
    <t>Per FERC Order</t>
  </si>
  <si>
    <t>b</t>
  </si>
  <si>
    <t>Years remaining in Amortization Period</t>
  </si>
  <si>
    <t>c</t>
  </si>
  <si>
    <t>(line a / line b)</t>
  </si>
  <si>
    <t>d</t>
  </si>
  <si>
    <t>Ending Balance of Unamortized Transmission Projects</t>
  </si>
  <si>
    <t>(line a - line c)</t>
  </si>
  <si>
    <t>e</t>
  </si>
  <si>
    <t>Average Balance of Unamortized Abandoned Transmission Projects</t>
  </si>
  <si>
    <t>(line a + d)/2</t>
  </si>
  <si>
    <t>g</t>
  </si>
  <si>
    <t>Non Incentive Return and Income Taxes</t>
  </si>
  <si>
    <t xml:space="preserve"> (Appendix A line 137+ line 138)</t>
  </si>
  <si>
    <t>h</t>
  </si>
  <si>
    <t>(Appendix A line 58)</t>
  </si>
  <si>
    <t>i</t>
  </si>
  <si>
    <t>(line g / line h)</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</si>
  <si>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</si>
  <si>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</si>
  <si>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</si>
  <si>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</si>
  <si>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</si>
  <si>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</si>
  <si>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</si>
  <si>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</si>
  <si>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</si>
  <si>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</si>
  <si>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</si>
  <si>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</si>
  <si>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</si>
  <si>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</si>
  <si>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</si>
  <si>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</si>
  <si>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</si>
  <si>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r>
      <t xml:space="preserve">books and records for that calendar year, consistent with FERC accounting policies. </t>
    </r>
    <r>
      <rPr>
        <u/>
        <vertAlign val="subscript"/>
        <sz val="12"/>
        <rFont val="Arial"/>
        <family val="2"/>
      </rPr>
      <t>2</t>
    </r>
  </si>
  <si>
    <t>Allocated Administrative &amp; General Expenses</t>
  </si>
  <si>
    <t>Administrative &amp; General Expenses</t>
  </si>
  <si>
    <t>Administrative &amp; General Expenses Allocated to Transmission</t>
  </si>
  <si>
    <t>Plant Type</t>
  </si>
  <si>
    <t>Distribution</t>
  </si>
  <si>
    <t>High Voltage Distribution</t>
  </si>
  <si>
    <t>Meters</t>
  </si>
  <si>
    <t>Line Transformers</t>
  </si>
  <si>
    <t>All Other Distribution</t>
  </si>
  <si>
    <t>Structures and Improvements</t>
  </si>
  <si>
    <t>Communications Equipment</t>
  </si>
  <si>
    <t>Computer Equipment</t>
  </si>
  <si>
    <t>Tools, Shop, Garage and Other Tangible Equipment</t>
  </si>
  <si>
    <t>p266.8.f</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</si>
  <si>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</si>
  <si>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</si>
  <si>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</si>
  <si>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</si>
  <si>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</si>
  <si>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</si>
  <si>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</si>
  <si>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</si>
  <si>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</si>
  <si>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</si>
  <si>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</si>
  <si>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</si>
  <si>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</si>
  <si>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</si>
  <si>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</si>
  <si>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</si>
  <si>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</si>
  <si>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Sum of (the monthly rates for the 10 months ending October 31 of the current year and the monthly rates for the</t>
  </si>
  <si>
    <t>Difference  (A-B)</t>
  </si>
  <si>
    <t>Future Value Factor (1+i)^24</t>
  </si>
  <si>
    <t>True-up Adjustment   (C*D)</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</si>
  <si>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</si>
  <si>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</si>
  <si>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</si>
  <si>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</si>
  <si>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</si>
  <si>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</si>
  <si>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</si>
  <si>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</si>
  <si>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</si>
  <si>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</si>
  <si>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</si>
  <si>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</si>
  <si>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</si>
  <si>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</si>
  <si>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</si>
  <si>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</si>
  <si>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</si>
  <si>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</si>
  <si>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</si>
  <si>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</si>
  <si>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</si>
  <si>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</si>
  <si>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</si>
  <si>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Salem 500 kV breakers (B1410-B1415)</t>
  </si>
  <si>
    <t>Burlington - Camden 230kV Conversion (B1156)</t>
  </si>
  <si>
    <t>Saddle Brook - Athenia Upgrade Cable (B0472)</t>
  </si>
  <si>
    <t xml:space="preserve">Susquehanna Roseland &lt; 500KV (B0489.4) </t>
  </si>
  <si>
    <t>General Depreciation Expense Including Amortization of Limited Term Plant</t>
  </si>
  <si>
    <t>Less: Amount of General Depreciation Associated with Acct. 397</t>
  </si>
  <si>
    <t>General Depreciation Expense for Acct. 397 Directly Assigned to Transmission</t>
  </si>
  <si>
    <t>F</t>
  </si>
  <si>
    <t>N</t>
  </si>
  <si>
    <t>Attachment 7</t>
  </si>
  <si>
    <t>Schedule 12</t>
  </si>
  <si>
    <t>Year 1</t>
  </si>
  <si>
    <t>Increased Return and Taxes</t>
  </si>
  <si>
    <t>True-up amount</t>
  </si>
  <si>
    <t>p351.11-13h</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</si>
  <si>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</si>
  <si>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</si>
  <si>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</si>
  <si>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</si>
  <si>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</si>
  <si>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</si>
  <si>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W Increased ROE</t>
  </si>
  <si>
    <t>Book accrual of dividends on employee stock options affecting all functions</t>
  </si>
  <si>
    <t>Associated with Pension Liability not in rates</t>
  </si>
  <si>
    <t>General Plant Account 397 -- Communications</t>
  </si>
  <si>
    <t>Common Plant Account 397 -- Communications</t>
  </si>
  <si>
    <t>Depreciation-General &amp; Common</t>
  </si>
  <si>
    <t>Depreciation-General Expense Associated with Acct. 397</t>
  </si>
  <si>
    <t>Transmission Lease Payments</t>
  </si>
  <si>
    <t xml:space="preserve">Non-Transmission </t>
  </si>
  <si>
    <t>5. Deferred income taxes arise when items are included in taxable income in different periods than they are included in rates, therefore if the item giving rise to the ADIT is not included in the formula, the associated ADIT amount shall be excluded</t>
  </si>
  <si>
    <t>Attachment 4 - Calculation of 100 Basis Point Increase in ROE</t>
  </si>
  <si>
    <t>Year 2</t>
  </si>
  <si>
    <t xml:space="preserve">Composite Income Taxes                                                                                                       </t>
  </si>
  <si>
    <t>Month</t>
  </si>
  <si>
    <t>Year</t>
  </si>
  <si>
    <t>Action</t>
  </si>
  <si>
    <t>April</t>
  </si>
  <si>
    <t>BRH Project</t>
  </si>
  <si>
    <t>May</t>
  </si>
  <si>
    <t>June</t>
  </si>
  <si>
    <t>Feb</t>
  </si>
  <si>
    <t>Mar</t>
  </si>
  <si>
    <t>Apr</t>
  </si>
  <si>
    <t>Jun</t>
  </si>
  <si>
    <t>Jul</t>
  </si>
  <si>
    <t>Aug</t>
  </si>
  <si>
    <t>Sep</t>
  </si>
  <si>
    <t>Oct</t>
  </si>
  <si>
    <t>Nov</t>
  </si>
  <si>
    <t>Dec</t>
  </si>
  <si>
    <t>Interest on Amount of Refunds or Surcharges</t>
  </si>
  <si>
    <t>Yr</t>
  </si>
  <si>
    <t xml:space="preserve">    Less:  Actual PBOP expense</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</si>
  <si>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</si>
  <si>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</si>
  <si>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</si>
  <si>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</si>
  <si>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</si>
  <si>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</si>
  <si>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</si>
  <si>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January</t>
  </si>
  <si>
    <t>February</t>
  </si>
  <si>
    <t>March</t>
  </si>
  <si>
    <t>July</t>
  </si>
  <si>
    <t>August</t>
  </si>
  <si>
    <t>September</t>
  </si>
  <si>
    <t>November</t>
  </si>
  <si>
    <t>December</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</si>
  <si>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</si>
  <si>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</si>
  <si>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</si>
  <si>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</si>
  <si>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</si>
  <si>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</si>
  <si>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</si>
  <si>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</si>
  <si>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</si>
  <si>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</si>
  <si>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</si>
  <si>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</si>
  <si>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</si>
  <si>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</si>
  <si>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</si>
  <si>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</si>
  <si>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</si>
  <si>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</si>
  <si>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</si>
  <si>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</si>
  <si>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Personal Computers</t>
  </si>
  <si>
    <t>Store Equipment</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</si>
  <si>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</si>
  <si>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</si>
  <si>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</si>
  <si>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</si>
  <si>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</si>
  <si>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</si>
  <si>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</si>
  <si>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</si>
  <si>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</si>
  <si>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</si>
  <si>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</si>
  <si>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 xml:space="preserve">Fixed Charge Rate (FCR) if </t>
  </si>
  <si>
    <t xml:space="preserve"> if not a CIAC</t>
  </si>
  <si>
    <t>Therefore actual revenues collected in a year do not change based on cost data for subsequent years.</t>
  </si>
  <si>
    <t>Per FERC Order dated December 30, 2011 in Docket No. ER12-296, the ROE for the Northeast Grid Reliability Project is 11.93%,</t>
  </si>
  <si>
    <t>which includes a 25 basis-point transmission ROE adder as authorized by FERC to become effective January 1, 2012.</t>
  </si>
  <si>
    <t>13 month average balance from Attach  6a, and Line 19 will be number of months to be amortized in year plus one.</t>
  </si>
  <si>
    <t xml:space="preserve">Outstanding Network Credits is the balance of Network Facilities Upgrades Credits due Transmission Customers who have made lump-sum payments </t>
  </si>
  <si>
    <t xml:space="preserve">North Central Reliability (West Orange Conversion (B1154) </t>
  </si>
  <si>
    <t>p263.33i</t>
  </si>
  <si>
    <t>230kV Lawrence Switching Station Upgrade (B1228)</t>
  </si>
  <si>
    <t>2013</t>
  </si>
  <si>
    <t>Northeast Grid Reliability Project (B1304.1-B1304.4)</t>
  </si>
  <si>
    <t>(L)</t>
  </si>
  <si>
    <t>Susquehanna Roseland Breakers (b0489.5-B0489.15)</t>
  </si>
  <si>
    <t xml:space="preserve">Susquehanna Roseland &gt; 500KV (B0489) </t>
  </si>
  <si>
    <t>Docket No. ER12-2274-000 authorizing $3,500,000 amortization over one-year recovery of BRH Abandoned Transmission Project</t>
  </si>
  <si>
    <t>Mickleton-Gloucester-Camden(B1398-B1398.7)</t>
  </si>
  <si>
    <t>ER12-2274</t>
  </si>
  <si>
    <t>Deferred gain resulted from 2000 deregulation step up basis</t>
  </si>
  <si>
    <t>Aldene-Springfield Rd. Conversion (B1399)</t>
  </si>
  <si>
    <t>New Essex-Kearny 138 kV circuit and Kearny 138 kV bus tie (B0814)</t>
  </si>
  <si>
    <t>Relocate the Hudson 2 generation to inject into the 345 kV at Marion and any associated upgrades (B2436.91)</t>
  </si>
  <si>
    <t>Depreciation or Amortization</t>
  </si>
  <si>
    <t>2014</t>
  </si>
  <si>
    <t>Upgrade Camden-Richmond 230kV Circuit (B1590)</t>
  </si>
  <si>
    <t xml:space="preserve">Reconductor South Mahwah  K-3411 Circuit (B1018) </t>
  </si>
  <si>
    <t>Electric Plant in Service (Excludes Asset Retirement Costs - ARC)</t>
  </si>
  <si>
    <t>General ( Excludes Asset Retirement Costs - ARC)</t>
  </si>
  <si>
    <t>Transmission Plant in Service ( Excludes Asset Retirement Costs - ARC)</t>
  </si>
  <si>
    <t>Accumulated General Depreciation Associated with Acct. 397</t>
  </si>
  <si>
    <t>W  11.68 % ROE</t>
  </si>
  <si>
    <t>Page 1 of 3</t>
  </si>
  <si>
    <t>Page 2 of 3</t>
  </si>
  <si>
    <t>Page 3 of 3</t>
  </si>
  <si>
    <t xml:space="preserve">Convert the Bergen - Marion 138 kV path to double circuit 345 kV and associated substation upgrades (B2436.10) </t>
  </si>
  <si>
    <t>2015</t>
  </si>
  <si>
    <t>Ridge Road 69kV Breaker Station  (B1255)</t>
  </si>
  <si>
    <t>(A)</t>
  </si>
  <si>
    <t>(C)</t>
  </si>
  <si>
    <t>Northeast Grid Reliability Project (B1304.5-B1304.21)</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</si>
  <si>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</si>
  <si>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</si>
  <si>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New Bergen 345/230 kV transformer and any associated substation upgrades (B2437.10) </t>
  </si>
  <si>
    <t xml:space="preserve">Convert the Bayway - Linden "Z" 138 kV circuit to 345 kV and any associated substation upgrades (B2436.83) </t>
  </si>
  <si>
    <t>New Linden 345/230 kV transformer and any associated substation upgrades (B2437.30)</t>
  </si>
  <si>
    <t xml:space="preserve"> Sewaren Switch 230kV Conversion (B2276) </t>
  </si>
  <si>
    <t>New Bayway 345/138 kV transformer #2 and any associated substation upgrades (B2437.21)           (CWIP)</t>
  </si>
  <si>
    <t>New Linden 345/230 kV transformer and any associated substation upgrades (B2437.30)         (CWIP)</t>
  </si>
  <si>
    <t>Convert the Bergen - Marion 138 kV path to double circuit 345 kV and associated substation upgrades (B2436.10)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</si>
  <si>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</si>
  <si>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</si>
  <si>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</si>
  <si>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</si>
  <si>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</si>
  <si>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Relocate Farragut - Hudson "B" and "C" 345 kV circuits to Marion 345 kV and any associated substation upgrades (B2436.90)            (CWIP)</t>
  </si>
  <si>
    <t>New Bayway 345/138 kV transformer #1 and any associated substation upgrades (B2437.20)                  (CWIP)</t>
  </si>
  <si>
    <t>New Bergen 345/230 kV transformer and any associated substation upgrades (B2437.10)           (CWIP)</t>
  </si>
  <si>
    <t xml:space="preserve">Cox's Corner-Lumberton 230kV Circuit  (B1787) </t>
  </si>
  <si>
    <t>Upgrade Eagle Point-Gloucester 230kV Circuit (B1588)</t>
  </si>
  <si>
    <t>Convert the Bayway - Linden "W" 138 kV circuit to 345 kV and any associated substation upgrades (B2436.84)       (CWIP)</t>
  </si>
  <si>
    <t>Branchburg-Middlesex Switch Rack (B1155)</t>
  </si>
  <si>
    <t xml:space="preserve">For abandoned plant lines 12, 14, 15, and 16 will be from Attachment 5 - Abandoned Transmission Projects, Line 17 is the </t>
  </si>
  <si>
    <t>Mickleton-Gloucester 230kV Circuit (B2139)</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</si>
  <si>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</si>
  <si>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</si>
  <si>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 xml:space="preserve">most recent True-up Adjustment filing. </t>
  </si>
  <si>
    <t>Roseland Transformers   (B0274)</t>
  </si>
  <si>
    <t>Wave Trap Branchburg  (B0172.2)</t>
  </si>
  <si>
    <t>Branchburg-Flagtown-Somerville  (B0169)</t>
  </si>
  <si>
    <t xml:space="preserve">    Plus:  Actual PBOP expense</t>
  </si>
  <si>
    <t xml:space="preserve">based upon the Actual Annual PBOP Expense as charged to FERC Account 926 on behalf of electric employees for PBOP and as included by the Company in its </t>
  </si>
  <si>
    <t>Interest on the Network Credits as booked each year is added to the revenue requirement to make the Transmission Owner whole on Line "&amp;A248&amp;"."</t>
  </si>
  <si>
    <t xml:space="preserve">North Central Reliability (West Orange Conversion) (B1154) </t>
  </si>
  <si>
    <t>Relocate the underground portion of North Ave - Linden "T" 138 kV circuit to Bayway, convert it to 345 kV, and any associated substation upgrades (B2436.60)</t>
  </si>
  <si>
    <t xml:space="preserve">Convert the Bayway - Linden "W" 138 kV circuit to 345 kV and any associated substation upgrades (B2436.84) </t>
  </si>
  <si>
    <t>Convert the Bayway - Linden "M" 138 kV circuit to 345 kV and any associated substation upgrades (B2436.85)</t>
  </si>
  <si>
    <t>New Bayway 345/138 kV transformer #1 and any associated substation upgrades (B2437.20)</t>
  </si>
  <si>
    <t>New Bayway 345/138 kV transformer #2 and any associated substation upgrades (B2437.21)</t>
  </si>
  <si>
    <t xml:space="preserve">Construct a new Bayway - Bayonne 345 kV circuit and any associated substation upgrades (B2436.33) </t>
  </si>
  <si>
    <t>Depreciation - Liberalized Depreciation (State)</t>
  </si>
  <si>
    <t>Includes Transmission portion only.  At each annual informational filing, Company will identify for each parcel of land an intended use within a 15 year period</t>
  </si>
  <si>
    <t>Calculated using 13-month average balances</t>
  </si>
  <si>
    <t>Includes Regulatory Commission Expenses directly related to transmission service, RTO filings, or transmission siting itemized in Form 1 at 351.h</t>
  </si>
  <si>
    <t>CWIP can only be included if authorized by the Commission</t>
  </si>
  <si>
    <t xml:space="preserve">  the percentage of federal income tax deductible for state income taxes </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</si>
  <si>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</si>
  <si>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</si>
  <si>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</si>
  <si>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</si>
  <si>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</si>
  <si>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</si>
  <si>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</si>
  <si>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</si>
  <si>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</si>
  <si>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</si>
  <si>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</si>
  <si>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Convert the Marion - Bayonne "C" 138 kV circuit to 345 kV and any associated substation upgrades (B2436.22)</t>
  </si>
  <si>
    <t xml:space="preserve">Convert the Marion - Bayonne "L" 138 kV circuit to 345 kV and any associated substation upgrades (B2436.21) </t>
  </si>
  <si>
    <t>Relocate Farragut - Hudson "B" and "C" 345 kV circuits to Marion 345 kV and any associated substation upgrades (B2436.90)</t>
  </si>
  <si>
    <t xml:space="preserve">New Bergen 345/138 kV transformer #1 and any associated substation upgrades (B2437.11) </t>
  </si>
  <si>
    <t xml:space="preserve">Construct a new North Ave - Bayonne 345 kV circuit and any associated substation upgrades (B2436.34) </t>
  </si>
  <si>
    <t>2016</t>
  </si>
  <si>
    <t>Construct a new North Ave - Airport 345 kV circuit and any associated substation upgrades (B2436.50)</t>
  </si>
  <si>
    <t xml:space="preserve">New Bayonne 345/69 kV transformer and any associated substation upgrades (B2437.33) </t>
  </si>
  <si>
    <t>Other Projects PIS (monthly additions)</t>
  </si>
  <si>
    <t xml:space="preserve">Relocate the Hudson 2 generation to inject into the 345 kV at Marion and any associated upgrades (B2436.91) </t>
  </si>
  <si>
    <t>New Bergen 345/138 kV transformer #1 and any associated substation upgrades (B2437.11)     (CWIP)</t>
  </si>
  <si>
    <t>Install Conemaugh 250MVAR Cap Bank (B0376)</t>
  </si>
  <si>
    <t xml:space="preserve"> Install Conemaugh 250MVAR Cap Bank (B0376)</t>
  </si>
  <si>
    <t>New Bayonne 345/69 kV transformer and any associated substation upgrades (B2437.33)</t>
  </si>
  <si>
    <t>2018</t>
  </si>
  <si>
    <t>Reconfigure Kearny- Loop in P2216 Ckt (B1589)</t>
  </si>
  <si>
    <t xml:space="preserve"> Reconfigure Brunswick Sw-New 69kVCkt-T (B2146)</t>
  </si>
  <si>
    <t>350 MVAR Reactor Hopatcong 500kV (B2702)</t>
  </si>
  <si>
    <t>2017</t>
  </si>
  <si>
    <t>Average 13 Month Balance</t>
  </si>
  <si>
    <t>Average 13 Month in service</t>
  </si>
  <si>
    <t>Relocate the overhead portion of Linden - North Ave "T" 138 kV circuit to Bayway, convert it to 345 kV, and any associated substation upgrades (B2436.81)       (CWIP)</t>
  </si>
  <si>
    <t>Convert the Bayway - Linden "M" 138 kV circuit to 345 kV and any associated substation upgrades (B2436.85)      (CWIP)</t>
  </si>
  <si>
    <t>Convert the Marion - Bayonne "C" 138 kV circuit to 345 kV and any associated substation upgrades (B2436.22)            (CWIP)</t>
  </si>
  <si>
    <t>Convert the Marion - Bayonne "L" 138 kV circuit to 345 kV and any associated substation upgrades (B2436.21)      (CWIP)</t>
  </si>
  <si>
    <t>Convert the Bayway - Linden "Z" 138 kV circuit to 345 kV and any associated substation upgrades (B2436.83)      (CWIP)</t>
  </si>
  <si>
    <t>2017 End of Year</t>
  </si>
  <si>
    <t>Vacation Pay</t>
  </si>
  <si>
    <t>OPEB</t>
  </si>
  <si>
    <t>Deferred Compensation</t>
  </si>
  <si>
    <t>Federal Taxes Deferred</t>
  </si>
  <si>
    <t>Miscellaneous</t>
  </si>
  <si>
    <t>Depreciation - Liberalized Depreciation (Federal)</t>
  </si>
  <si>
    <t>New Jersey Corporation Business Tax</t>
  </si>
  <si>
    <t>Accelerated Activity Plan</t>
  </si>
  <si>
    <t>Loss on Reacquired Debt</t>
  </si>
  <si>
    <t>Additional Pension Deduction</t>
  </si>
  <si>
    <t>Deferred Gain</t>
  </si>
  <si>
    <t>Accounting for Income Taxes (FAS109) - Federal</t>
  </si>
  <si>
    <t>Deferred Dividend Equivalents</t>
  </si>
  <si>
    <t>Bankruptcies $ Acfc</t>
  </si>
  <si>
    <t xml:space="preserve">Total A&amp;G Expenses </t>
  </si>
  <si>
    <t xml:space="preserve">            Reconciliation by Project (without interest)              </t>
  </si>
  <si>
    <t>Interest</t>
  </si>
  <si>
    <t>Build new Essex - Aldene 230 kV cable connected through phase angle regulator at Essex</t>
  </si>
  <si>
    <t>Replace all derated Branchburg 500/230 kv transformers</t>
  </si>
  <si>
    <t>Reconductor Kittatinny - Newtown 230 kV with 1590 ACSS</t>
  </si>
  <si>
    <t>Install 4th 500/230 kV transformer at New Freedom</t>
  </si>
  <si>
    <t>b0169</t>
  </si>
  <si>
    <t>Build a new 230 kV section from Branchburg - Flagtown and move the Flagtown - Somerville 230 kV circuit to the new section</t>
  </si>
  <si>
    <t>Reconductor the Flagtown-Somerville-Bridgewater 230 kV circuit with 1590 ACSS</t>
  </si>
  <si>
    <t>b0290</t>
  </si>
  <si>
    <t>b0814</t>
  </si>
  <si>
    <t>New Essex-Kearny 138 kV circuit and Kearny 138 kV bus tie</t>
  </si>
  <si>
    <t xml:space="preserve">Reconductor South Mahwah  345 kV J-3410 Circuit </t>
  </si>
  <si>
    <t>b0668</t>
  </si>
  <si>
    <t>b0472</t>
  </si>
  <si>
    <t>b1156</t>
  </si>
  <si>
    <t>b1154</t>
  </si>
  <si>
    <t>b1228</t>
  </si>
  <si>
    <t>b1255</t>
  </si>
  <si>
    <t>Projected Costs of Plant in Forecasted Rate Base and In-Service Dates</t>
  </si>
  <si>
    <t>Required Transmission Enhancements</t>
  </si>
  <si>
    <t>Upgrade ID</t>
  </si>
  <si>
    <t>RTEP Baseline Project Description</t>
  </si>
  <si>
    <t>b0130</t>
  </si>
  <si>
    <t>b0134</t>
  </si>
  <si>
    <t>b0145</t>
  </si>
  <si>
    <t>b0411</t>
  </si>
  <si>
    <t>b0498</t>
  </si>
  <si>
    <t>Loop the 5021 circuit into New Freedom 500 kV substation</t>
  </si>
  <si>
    <t>b0161</t>
  </si>
  <si>
    <t>Install 230-138kV transformer at Metuchen substation</t>
  </si>
  <si>
    <t>b0170</t>
  </si>
  <si>
    <t>b0172.2</t>
  </si>
  <si>
    <t>Replace wave trap at Branchburg 500kV substation</t>
  </si>
  <si>
    <t>b0813</t>
  </si>
  <si>
    <t>Reconductor Hudson - South Waterfront 230kV circuit</t>
  </si>
  <si>
    <t>b1017</t>
  </si>
  <si>
    <t>b1018</t>
  </si>
  <si>
    <t xml:space="preserve">Reconductor South Mahwah  345 kV K-3411 Circuit </t>
  </si>
  <si>
    <t>Branchburg 400 MVAR Capacitor</t>
  </si>
  <si>
    <t>Saddle Brook - Athenia Upgrade Cable</t>
  </si>
  <si>
    <t>b0664-b0665</t>
  </si>
  <si>
    <t xml:space="preserve">Branchburg-Somerville-Flagtown Reconductor </t>
  </si>
  <si>
    <t>Somerville -Bridgewater Reconductor</t>
  </si>
  <si>
    <t>b1410-b1415</t>
  </si>
  <si>
    <t xml:space="preserve">Replace Salem 500 kV breakers </t>
  </si>
  <si>
    <t xml:space="preserve">230kV Lawrence Switching Station Upgrade </t>
  </si>
  <si>
    <t>b1155</t>
  </si>
  <si>
    <t xml:space="preserve">Branchburg-Middlesex Swich Rack </t>
  </si>
  <si>
    <t>b1399</t>
  </si>
  <si>
    <t xml:space="preserve">Aldene-Springfield Rd. Conversion </t>
  </si>
  <si>
    <t>b1590</t>
  </si>
  <si>
    <t>b1588</t>
  </si>
  <si>
    <t xml:space="preserve">Uprate EaglePoint-Gloucester 230kV Circuit </t>
  </si>
  <si>
    <t>b2139</t>
  </si>
  <si>
    <t>Build Mickleton-Gloucester Corridor Ultimate Design</t>
  </si>
  <si>
    <t xml:space="preserve">Ridge Road 69kV Breaker Station </t>
  </si>
  <si>
    <t>b1787</t>
  </si>
  <si>
    <t xml:space="preserve">New Cox's Corner-Lumberton 230kV Circuit </t>
  </si>
  <si>
    <t>b0376</t>
  </si>
  <si>
    <t>b1589</t>
  </si>
  <si>
    <t>b2146</t>
  </si>
  <si>
    <t>b2702</t>
  </si>
  <si>
    <t>b0489.5-b0489.15</t>
  </si>
  <si>
    <t>b0489.4</t>
  </si>
  <si>
    <t>b0489</t>
  </si>
  <si>
    <t>b1398 - b1398.7</t>
  </si>
  <si>
    <t>b1304.1-b1304.4</t>
  </si>
  <si>
    <t>b2436.10</t>
  </si>
  <si>
    <t>b2436.21</t>
  </si>
  <si>
    <t xml:space="preserve">Convert the Marion - Bayonne "L" 138 kV circuit to 345 kV and any associated substation upgrades </t>
  </si>
  <si>
    <t>b2436.22</t>
  </si>
  <si>
    <t xml:space="preserve">Convert the Marion - Bayonne "C" 138 kV circuit to 345 kV and any associated substation upgrades </t>
  </si>
  <si>
    <t>b2436.81</t>
  </si>
  <si>
    <t>b2436.83</t>
  </si>
  <si>
    <t>b2436.84</t>
  </si>
  <si>
    <t>b2436.85</t>
  </si>
  <si>
    <t>b2436.90</t>
  </si>
  <si>
    <t>b2437.10</t>
  </si>
  <si>
    <t>b2437.20</t>
  </si>
  <si>
    <t>b2437.21</t>
  </si>
  <si>
    <t>b2437.30</t>
  </si>
  <si>
    <t>(Year)</t>
  </si>
  <si>
    <t xml:space="preserve">TO calculates the Interest to include in the Year - 1 True-Up Adjustment </t>
  </si>
  <si>
    <t>TO populates the formula with Year - 1 actual data and calculates the Year - 1 True-Up Adjustment Before Interest</t>
  </si>
  <si>
    <t xml:space="preserve">TO populates the formula with Year + 1 estimated data and Year - 1 True-Up Adjustment </t>
  </si>
  <si>
    <t>No True-Up Adjustment will be included in the Annual Transmission Revenue Requirement for 2008 or 2009 since</t>
  </si>
  <si>
    <t>ADIT - Contribution In Aid of Construction</t>
  </si>
  <si>
    <t>Represents the estimated IRC 118 amount (CIAC)</t>
  </si>
  <si>
    <t>FASB 106 - Post Retirement Obligation, labor related.</t>
  </si>
  <si>
    <t xml:space="preserve">Various </t>
  </si>
  <si>
    <t>For federal - Column D represents the direct assignment of prorated ADIT associated with Transmission assets,, column F represents ADIT associated with the allocation of common plant and column C represents estimated electrical distribution ADIT</t>
  </si>
  <si>
    <t>For state - Column D represents the direct assignment of prorated ADIT associated with Transmission assets,, column F represents ADIT associated with the allocation of common plant and column C represents estimated electrical distribution ADIT</t>
  </si>
  <si>
    <t xml:space="preserve">Miscellaneous Tax Adjustments. </t>
  </si>
  <si>
    <t>Anticipated/Actual In-Service Date *</t>
  </si>
  <si>
    <t xml:space="preserve">Previous Year </t>
  </si>
  <si>
    <t xml:space="preserve">Upgrade Camden-Richmond 230kV Circuit </t>
  </si>
  <si>
    <t xml:space="preserve">Install Conemaugh 250MVAR Cap Bank </t>
  </si>
  <si>
    <t xml:space="preserve">350 MVAR Reactor Hopatcong 500kV </t>
  </si>
  <si>
    <t>Reconfigure Brunswick Sw-New 69kVCkt-T</t>
  </si>
  <si>
    <t xml:space="preserve">Reconfigure Kearny- Loop in P2216 Ckt </t>
  </si>
  <si>
    <t xml:space="preserve">Build new 500 kV transmission facilities from Pennsylvania - New Jersey border at Bushkill to Roseland (Below 500 kV elements of the project) </t>
  </si>
  <si>
    <t xml:space="preserve">Build new 500 kV transmission facilities from Pennsylvania - New Jersey border at Bushkill to Roseland (500kV and above elements of the project) </t>
  </si>
  <si>
    <t xml:space="preserve">Burlington - Camden 230kV Conversion </t>
  </si>
  <si>
    <t>Mickleton-Gloucester-Camden</t>
  </si>
  <si>
    <t xml:space="preserve">Northeast Grid Reliability Project </t>
  </si>
  <si>
    <t>Convert the Bayway - Linden "W" 138 kV circuit to 345 kV and any associated substation upgrades</t>
  </si>
  <si>
    <t xml:space="preserve">Convert the Bayway - Linden "Z" 138 kV circuit to 345 kV and any associated substation upgrades </t>
  </si>
  <si>
    <t xml:space="preserve">Relocate the overhead portion of Linden - North Ave "T" 138 kV circuit to Bayway, convert it to 345 kV, and any associated substation upgrades </t>
  </si>
  <si>
    <t xml:space="preserve">Convert the Bayway - Linden "M" 138 kV circuit to 345 kV and any associated substation upgrades </t>
  </si>
  <si>
    <t xml:space="preserve">Relocate Farragut - Hudson "B" and "C" 345 kV circuits to Marion 345 kV and any associated substation upgrades </t>
  </si>
  <si>
    <t xml:space="preserve">New Bergen 345/230 kV transformer and any associated substation upgrades </t>
  </si>
  <si>
    <t xml:space="preserve">New Bayway 345/138 kV transformer #1 and any associated substation upgrades </t>
  </si>
  <si>
    <t xml:space="preserve">New Bayway 345/138 kV transformer #2 and any associated substation upgrades </t>
  </si>
  <si>
    <t>New Linden 345/230 kV transformer and any associated substation upgrades</t>
  </si>
  <si>
    <t>Susquehanna Roseland Breakers</t>
  </si>
  <si>
    <t xml:space="preserve">North Central Reliability (West Orange Conversion) </t>
  </si>
  <si>
    <t xml:space="preserve">Convert the Bergen - Marion 138 kV path to double circuit 345 kV and associated substation upgrades </t>
  </si>
  <si>
    <t>Regulatory Assets and Liabilities</t>
  </si>
  <si>
    <t>44a</t>
  </si>
  <si>
    <t>Deficient Deferred Taxes Regulatory Asset (Account 182.3)</t>
  </si>
  <si>
    <t>44b</t>
  </si>
  <si>
    <t>Excess Deferred Taxes Regulatory Liability (Account 254)</t>
  </si>
  <si>
    <t>44c</t>
  </si>
  <si>
    <t>Deficient/Excess Deferred Taxes Regulatory Assets and Liabilities Allocated to Transmission</t>
  </si>
  <si>
    <t>Deficient/Excess Deferred Taxes Amortization</t>
  </si>
  <si>
    <t>128a</t>
  </si>
  <si>
    <t>128b</t>
  </si>
  <si>
    <t>128c</t>
  </si>
  <si>
    <t>128d</t>
  </si>
  <si>
    <t>128e</t>
  </si>
  <si>
    <t>Deficient/Excess Deferred Taxes Allocated to Transmission</t>
  </si>
  <si>
    <t>AFUDC Equity Permanent Difference</t>
  </si>
  <si>
    <t>128f</t>
  </si>
  <si>
    <t>Tax Effect of AFUDC Equity Permanent Difference</t>
  </si>
  <si>
    <t>128g</t>
  </si>
  <si>
    <t>128h</t>
  </si>
  <si>
    <t>AFUDC Equity Permanent Difference Tax Adjustment</t>
  </si>
  <si>
    <t>ADIT- 282 (Not Subject to Proration)</t>
  </si>
  <si>
    <t>From Acct. 282 (Not Subject to Proration) total, below</t>
  </si>
  <si>
    <t>ADIT- 282 (Subject to Proration)</t>
  </si>
  <si>
    <t>Subtotal - ADIT- 282 (Subject to Proration)</t>
  </si>
  <si>
    <t>Total ADIT- 282 (Subject to Proration)</t>
  </si>
  <si>
    <t>Subtotal - ADIT- 282 (Not Subject to Proration)</t>
  </si>
  <si>
    <t>Total ADIT- 282 (Not Subject to Proration)</t>
  </si>
  <si>
    <t>1.  ADIT items subject to the IRS's proration methodology shall be included in the ADIT- 282 (Subject to Proration) section in order to avoid the two-step averaging of prorated ADIT balances</t>
  </si>
  <si>
    <t>2.  ADIT items related only to Non-Electric Operations (e.g., Gas, Water, Sewer) or Production are directly assigned to Column C</t>
  </si>
  <si>
    <t>3.  ADIT items related only to Transmission are directly assigned to Column D</t>
  </si>
  <si>
    <t>4.  ADIT items related to Plant and not in Columns C &amp; D are included in Column E</t>
  </si>
  <si>
    <t>5.  ADIT items related to labor and not in Columns C &amp; D are included in Column F</t>
  </si>
  <si>
    <t>6.  Deferred income taxes arise when items are included in taxable income in different periods than they are included in rates, therefore if the item giving rise to the ADIT is not included in the formula, the associated ADIT amount shall be excluded</t>
  </si>
  <si>
    <t>ADIT- 283</t>
  </si>
  <si>
    <t>From Acct. 282 (Subject to Proration) total, below</t>
  </si>
  <si>
    <t>Total Accumulated Deferred Income Taxes</t>
  </si>
  <si>
    <t>End of  Previous Year ADIT (from Sheet 1A-ADIT)</t>
  </si>
  <si>
    <t>S</t>
  </si>
  <si>
    <t>Includes the amortization of any deficient deferred income taxes resulting from changes to income tax laws, income tax rates (including changes in apportionment)</t>
  </si>
  <si>
    <t>and other actions taken by a taxing authority.</t>
  </si>
  <si>
    <t>Deficient deferred income taxes will increase tax expense by the amount of the deficiency multiplied by (1/1-T) (Line 128e).</t>
  </si>
  <si>
    <t>Includes the amortization of any excess deferred income taxes resulting from changes to income tax laws, income tax rates (including changes in apportionment)</t>
  </si>
  <si>
    <t>Excess deferred income taxes will decrease tax expense by the amount of the excess multiplied by (1/1-T) (Line 128e).</t>
  </si>
  <si>
    <t>U</t>
  </si>
  <si>
    <t xml:space="preserve">Includes the annual income tax cost or benefits due to the AFUDC Equity permanent difference.  (1/1-T) multiplied by the amount of AFUDC Equity permanent difference </t>
  </si>
  <si>
    <t>included in Line 128f and will increase or decrease tax expense by the amount of the expense or benefit included on Line 128f multiplied by (1/1-T) (Line 128h).</t>
  </si>
  <si>
    <t>Amortized Deficient Deferred Taxes (Account 410.1)</t>
  </si>
  <si>
    <t>Amortized Excess Deferred Taxes (Account 411.1)</t>
  </si>
  <si>
    <t>V</t>
  </si>
  <si>
    <t xml:space="preserve">Unamortized Excess/Deficient Deferred Tax Regulatory Liabilities/Assets and the Amortization of those Regulatory Liabilities/Assets arising from future tax changes </t>
  </si>
  <si>
    <t>may only be included pursuant to Commission approval authorizing such inclusion.</t>
  </si>
  <si>
    <t>12 Months Ended 12/31/2020</t>
  </si>
  <si>
    <t>Attachment 1 - Accumulated Deferred Income Taxes (ADIT) Worksheet - December 31,2020</t>
  </si>
  <si>
    <t>Attachment 1A - Accumulated Deferred Income Taxes (ADIT) Worksheet - December 31, 2019</t>
  </si>
  <si>
    <t>Attachment 2 - Taxes Other Than Income Worksheet - December 31, 2020</t>
  </si>
  <si>
    <t>Attachment 3 - Revenue Credit Workpaper - December 31, 2020</t>
  </si>
  <si>
    <t>Attachment 5 - Cost Support - December 31, 2020</t>
  </si>
  <si>
    <t>Current Year - 2020</t>
  </si>
  <si>
    <t>Attachment 6 - True-up Adjustment for Network Integration Transmission Service - December 31, 2020</t>
  </si>
  <si>
    <t>Attachment 6A - Project Specific Estimate and Reconciliation Worksheet - December 31, 2020</t>
  </si>
  <si>
    <t>Attachment 7 - Transmission Enhancement Charges Worksheet (TEC) - December 31, 2020</t>
  </si>
  <si>
    <t>(in service)</t>
  </si>
  <si>
    <t xml:space="preserve"> Actual Transmission Enhancement Charges  - 2018</t>
  </si>
  <si>
    <t>Estimated Transmission Enhancement Charges (Before True-Up) - 2020</t>
  </si>
  <si>
    <t xml:space="preserve">                True Up by Project (with interest) -2018           </t>
  </si>
  <si>
    <t>Estimated Transmission Enhancement Charges (After True-Up) - 2020</t>
  </si>
  <si>
    <t>12 Months Ended December 31, 2020</t>
  </si>
  <si>
    <t>Estimated/Actual Project Cost   (thru 2020) *</t>
  </si>
  <si>
    <t xml:space="preserve"> Rebuild Aldene-Warinanco-Linden VFT 230kV Circuit (B2955)</t>
  </si>
  <si>
    <t xml:space="preserve"> Reconductor L-2238 Cedar Grove - Jackson Rd 230kV  ( B2956)</t>
  </si>
  <si>
    <t>2020</t>
  </si>
  <si>
    <t>New 500 kV bay at Hope Creek (Expansion of Hope Creek substation) (B2633.4)</t>
  </si>
  <si>
    <t>New 500/230 kV autotransformer at Hope Creek and a new Hope Creek 230 kV substation (B2633.5)</t>
  </si>
  <si>
    <t>2018 End of Year</t>
  </si>
  <si>
    <t>b2956</t>
  </si>
  <si>
    <t>b2955</t>
  </si>
  <si>
    <t>b2633.5</t>
  </si>
  <si>
    <t>b2633.4</t>
  </si>
  <si>
    <t>b0274</t>
  </si>
  <si>
    <t>Replace both 230/138 kV transformers at Roseland</t>
  </si>
  <si>
    <t>b1304.5-b1304.21</t>
  </si>
  <si>
    <t>b2436.33</t>
  </si>
  <si>
    <t xml:space="preserve">Construct a new Bayway - Bayonne 345 kV circuit and any associated substation upgrades </t>
  </si>
  <si>
    <t>b2436.34</t>
  </si>
  <si>
    <t>b2436.50</t>
  </si>
  <si>
    <t>b2436.60</t>
  </si>
  <si>
    <t>b2436.70</t>
  </si>
  <si>
    <t>b2436.91</t>
  </si>
  <si>
    <t>b2437.11</t>
  </si>
  <si>
    <t>b2437.33</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</si>
  <si>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</si>
  <si>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</si>
  <si>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</si>
  <si>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</si>
  <si>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</si>
  <si>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</si>
  <si>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</si>
  <si>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</si>
  <si>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</si>
  <si>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</si>
  <si>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</si>
  <si>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</si>
  <si>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</si>
  <si>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</si>
  <si>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</si>
  <si>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</si>
  <si>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</si>
  <si>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</si>
  <si>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</si>
  <si>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</si>
  <si>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</si>
  <si>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</si>
  <si>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</si>
  <si>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</si>
  <si>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</si>
  <si>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</si>
  <si>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</si>
  <si>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</si>
  <si>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</si>
  <si>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</si>
  <si>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Convert the R-1318 and Q1317 (Edison - Metuchen) 138 kV circuits to one 230 kV circuit (Pierson Ave - Metuchen) (b2835.3)   (Monthly Additions)</t>
  </si>
  <si>
    <t>Convert the N-1340 and T-1372/D-1330 (Brunswick - Trenton) 138 kV circuits to 230 kV circuits (Hunterglen - Trenton) (b2836.2)</t>
  </si>
  <si>
    <t>Convert the N-1340 and T-1372/D-1330 (Brunswick - Trenton) 138 kV circuits to 230 kV circuits (Brunswick - Devils Brook) (b2836.3)</t>
  </si>
  <si>
    <t>Convert the N-1340 and T-1372/D-1330 (Brunswick - Trenton) 138 kV circuits to 230 kV circuits (Devils Brook - Trenton) (b2836.4)</t>
  </si>
  <si>
    <t>Convert the F-1358/Z-1326 and K-1363/Y-1325 (Trenton - Burlington) 138 kV circuits to 230 kV circuits (Trenton - Yardville K) (b2837.1)</t>
  </si>
  <si>
    <t>Convert the F-1358/Z-1326 and K-1363/Y-1325 (Trenton - Burlington) 138 kV circuits to 230 kV circuits (Yardville - Ward Ave K) (b2837.2)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</si>
  <si>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</si>
  <si>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</si>
  <si>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</si>
  <si>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</si>
  <si>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</si>
  <si>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</si>
  <si>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(Crosswicks - Williams Z) (b2837.9)</t>
  </si>
  <si>
    <t>Convert the F-1358/Z-1326 and K-1363/Y-1325 (Trenton - Burlington) 138 kV circuits to 230 kV circuits (Williams - Bustleton Z) (b2837.10)</t>
  </si>
  <si>
    <t>Convert the F-1358/Z-1326 and K-1363/Y-1325 (Trenton - Burlington) 138 kV circuits to 230 kV circuits (Bustleton - Burlington Z) (b2837.11)</t>
  </si>
  <si>
    <t xml:space="preserve">Convert the R-1318 and Q1317 (Edison - Metuchen) 138 kV circuits to one 230 kV circuit (Pierson Ave - Metuchen) (b2835.3) </t>
  </si>
  <si>
    <t>Convert the N-1340 and T-1372/D-1330 (Brunswick - Trenton) 138 kV circuits to 230 kV circuits (Brunswick - Devils Brook) (b2836.3)     (Monthly Additions)</t>
  </si>
  <si>
    <t>b2836.2</t>
  </si>
  <si>
    <t>b2836.3</t>
  </si>
  <si>
    <t>Convert the N-1340 and T-1372/D-1330 (Brunswick - Trenton) 138 kV circuits to 230 kV circuits (Brunswick - Devils Brook)</t>
  </si>
  <si>
    <t>b2836.4</t>
  </si>
  <si>
    <t>Convert the N-1340 and T-1372/D-1330 (Brunswick - Trenton) 138 kV circuits to 230 kV circuits (Devils Brook - Trenton)</t>
  </si>
  <si>
    <t>b2837.1</t>
  </si>
  <si>
    <t>Convert the F-1358/Z-1326 and K-1363/Y-1325 (Trenton - Burlington) 138 kV circuits to 230 kV circuits (Trenton - Yardville K)</t>
  </si>
  <si>
    <t>b2837.2</t>
  </si>
  <si>
    <t>b2837.3</t>
  </si>
  <si>
    <t>Convert the F-1358/Z-1326 and K-1363/Y-1325 (Trenton - Burlington) 138 kV circuits to 230 kV circuits (Ward Ave - Crosswicks Y)</t>
  </si>
  <si>
    <t>b2837.4</t>
  </si>
  <si>
    <t>Convert the F-1358/Z-1326 and K-1363/Y-1325 (Trenton - Burlington) 138 kV circuits to 230 kV circuits (Crosswicks - Bustleton Y)</t>
  </si>
  <si>
    <t>b2837.5</t>
  </si>
  <si>
    <t>b2837.6</t>
  </si>
  <si>
    <t>b2837.7</t>
  </si>
  <si>
    <t>Convert the F-1358/Z-1326 and K-1363/Y-1325 (Trenton - Burlington) 138 kV circuits to 230 kV circuits (Yardville - Ward Ave F)</t>
  </si>
  <si>
    <t>b2837.8</t>
  </si>
  <si>
    <t>b2837.9</t>
  </si>
  <si>
    <t>Convert the F-1358/Z-1326 and K-1363/Y-1325 (Trenton - Burlington) 138 kV circuits to 230 kV circuits (Crosswicks - Williams Z)</t>
  </si>
  <si>
    <t>b2837.10</t>
  </si>
  <si>
    <t>b2837.11</t>
  </si>
  <si>
    <t>Convert the F-1358/Z-1326 and K-1363/Y-1325 (Trenton - Burlington) 138 kV circuits to 230 kV circuits (Bustleton - Burlington Z)</t>
  </si>
  <si>
    <t>Actual Transmission Enhancement Charges - 2018</t>
  </si>
  <si>
    <t>Reconciliation by Project (without interest)</t>
  </si>
  <si>
    <t>True Up Project (with interest) -2018</t>
  </si>
  <si>
    <t>Estimated Transmission Enhancement Charges (After True -Up)-2020</t>
  </si>
  <si>
    <t>2019</t>
  </si>
  <si>
    <t xml:space="preserve">Rebuild Aldene-Warinanco-Linden VFT 230kV Circuit </t>
  </si>
  <si>
    <t xml:space="preserve">Reconductor L-2238 Cedar Grove - Jackson Rd 230kV  </t>
  </si>
  <si>
    <t>New Bayonne 345/69 kV transformer and any associated substation upgrades</t>
  </si>
  <si>
    <t xml:space="preserve">New 500 kV bay at Hope Creek (Expansion of Hope Creek substation) </t>
  </si>
  <si>
    <t xml:space="preserve">New 500/230 kV autotransformer at Hope Creek and a new Hope Creek 230 kV substation </t>
  </si>
  <si>
    <t xml:space="preserve">Relocate the Hudson 2 generation to inject into the 345 kV at Marion and any associated upgrades </t>
  </si>
  <si>
    <t>New Bergen 345/138 kV transformer #1 and any associated substation upgrades</t>
  </si>
  <si>
    <t xml:space="preserve">b2835.3 </t>
  </si>
  <si>
    <t xml:space="preserve">Convert the R-1318 and Q1317 (Edison - Metuchen) 138 kV circuits to one 230 kV circuit (Pierson Ave - Metuchen) </t>
  </si>
  <si>
    <t xml:space="preserve">Convert the N-1340 and T-1372/D-1330 (Brunswick - Trenton) 138 kV circuits to 230 kV circuits (Hunterglen - Trenton) </t>
  </si>
  <si>
    <t xml:space="preserve">Convert the F-1358/Z-1326 and K-1363/Y-1325 (Trenton - Burlington) 138 kV circuits to 230 kV circuits (Yardville - Ward Ave K) </t>
  </si>
  <si>
    <t xml:space="preserve">Convert the F-1358/Z-1326 and K-1363/Y-1325 (Trenton - Burlington) 138 kV circuits to 230 kV circuits (Bustleton - Burlington Y) </t>
  </si>
  <si>
    <t xml:space="preserve">Convert the F-1358/Z-1326 and K-1363/Y-1325 (Trenton - Burlington) 138 kV circuits to 230 kV circuits (Trenton - Yardville F) </t>
  </si>
  <si>
    <t xml:space="preserve">Convert the F-1358/Z-1326 and K-1363/Y-1325 (Trenton - Burlington) 138 kV circuits to 230 kV circuits (Ward Ave - Crosswicks Z) </t>
  </si>
  <si>
    <t xml:space="preserve">Convert the F-1358/Z-1326 and K-1363/Y-1325 (Trenton - Burlington) 138 kV circuits to 230 kV circuits (Williams - Bustleton Z) </t>
  </si>
  <si>
    <t xml:space="preserve">                True Up by Project (with interest) - 2018           </t>
  </si>
  <si>
    <t xml:space="preserve">Convert the N-1340 and T-1372/D-1330 (Brunswick - Trenton) 138 kV circuits to 230 kV circuits (Hunterglen - Trenton) (b2836.2)             (Monthly Additions) </t>
  </si>
  <si>
    <t>Convert the N-1340 and T-1372/D-1330 (Brunswick - Trenton) 138 kV circuits to 230 kV circuits (Devils Brook - Trenton) (b2836.4)                                         (Monthly Additions)</t>
  </si>
  <si>
    <t>Convert the F-1358/Z-1326 and K-1363/Y-1325 (Trenton - Burlington) 138 kV circuits to 230 kV circuits (Yardville - Ward Ave K) (b2837.2)                                        (Monthly Additions)</t>
  </si>
  <si>
    <t>Convert the F-1358/Z-1326 and K-1363/Y-1325 (Trenton - Burlington) 138 kV circuits to 230 kV circuits (Ward Ave - Crosswicks Y) (b2837.3)                                   (Monthly Additions)</t>
  </si>
  <si>
    <t>Convert the F-1358/Z-1326 and K-1363/Y-1325 (Trenton - Burlington) 138 kV circuits to 230 kV circuits (Crosswicks - Bustleton Y) (b2837.4)                                      (Monthly Additions)</t>
  </si>
  <si>
    <t xml:space="preserve"> Reconductor L-2238 Cedar Grove - Jackson Rd 230kV         (b2956)                       (Monthly Additions)</t>
  </si>
  <si>
    <t>New 500 kV bay at Hope Creek (Expansion of Hope Creek substation) (b2633.4)                             (Monthly Additions)</t>
  </si>
  <si>
    <t>New 500/230 kV autotransformer at Hope Creek and a new Hope Creek 230 kV substation (b2633.5)                 (Monthly Additions)</t>
  </si>
  <si>
    <t xml:space="preserve"> Rebuild Aldene-Warinanco-Linden VFT 230kV Circuit (b2955)       (Monthly Additions)</t>
  </si>
  <si>
    <t>Convert the F-1358/Z-1326 and K-1363/Y-1325 (Trenton - Burlington) 138 kV circuits to 230 kV circuits (Bustleton - Burlington Y) (b2837.5)                             (Monthly Additions)</t>
  </si>
  <si>
    <t>Convert the F-1358/Z-1326 and K-1363/Y-1325 (Trenton - Burlington) 138 kV circuits to 230 kV circuits (Trenton - Yardville F) (b2837.6)                 (Monthly Additions)</t>
  </si>
  <si>
    <t>Convert the F-1358/Z-1326 and K-1363/Y-1325 (Trenton - Burlington) 138 kV circuits to 230 kV circuits (Yardville - Ward Ave F) (b2837.7)                                      (Monthly Additions)</t>
  </si>
  <si>
    <t>Convert the F-1358/Z-1326 and K-1363/Y-1325 (Trenton - Burlington) 138 kV circuits to 230 kV circuits (Ward Ave - Crosswicks Z) (b2837.8)                                 (Monthly Additions)</t>
  </si>
  <si>
    <t>Convert the F-1358/Z-1326 and K-1363/Y-1325 (Trenton - Burlington) 138 kV circuits to 230 kV circuits (Crosswicks - Williams Z) (b2837.9)                      (Monthly Additions)</t>
  </si>
  <si>
    <t>Convert the F-1358/Z-1326 and K-1363/Y-1325 (Trenton - Burlington) 138 kV circuits to 230 kV circuits (Williams - Bustleton Z) (b2837.10)                   (Monthly Additions)</t>
  </si>
  <si>
    <t>Convert the F-1358/Z-1326 and K-1363/Y-1325 (Trenton - Burlington) 138 kV circuits to 230 kV circuits (Bustleton - Burlington Z) (b2837.11)                     (Monthly Additions)</t>
  </si>
  <si>
    <t>Convert the F-1358/Z-1326 and K-1363/Y-1325 (Trenton - Burlington) 138 kV circuits to 230 kV circuits (Trenton - Yardville K)                                         (b2837.1)                  (Monthly Additions)</t>
  </si>
  <si>
    <t>New 500 kV bay at Hope Creek (Expansion of Hope Creek substation) (b2633.4)</t>
  </si>
  <si>
    <t>New 500/230 kV autotransformer at Hope Creek and a new Hope Creek 230 kV substation (b2633.5)</t>
  </si>
  <si>
    <t xml:space="preserve"> Rebuild Aldene-Warinanco-Linden VFT 230kV Circuit (b2955)</t>
  </si>
  <si>
    <t xml:space="preserve"> Reconductor L-2238 Cedar Grove - Jackson Rd 230kV  (b2956)</t>
  </si>
  <si>
    <t xml:space="preserve">Convert the R-1318 and Q1317 (Edison - Metuchen) 138 kV circuits to one 230 kV circuit (Pierson Ave - Metuchen)                          (b2835.3) </t>
  </si>
  <si>
    <t>Convert the N-1340 and T-1372/D-1330 (Brunswick - Trenton) 138 kV circuits to 230 kV circuits (Hunterglen - Trenton)                                        (b2836.2)</t>
  </si>
  <si>
    <t>Convert the N-1340 and T-1372/D-1330 (Brunswick - Trenton) 138 kV circuits to 230 kV circuits (Devils Brook - Trenton)                         (b2836.4)</t>
  </si>
  <si>
    <t>Estimated Additions - 2020</t>
  </si>
  <si>
    <t xml:space="preserve">Convert the R-1318 and Q1317 (Edison - Metuchen) 138 kV circuits to one 230 kV circuit (Pierson Ave - Metuchen) (B2835.3) </t>
  </si>
  <si>
    <t xml:space="preserve"> Reconductor L-2238 Cedar Grove - Jackson Rd 230kV  (B2956)</t>
  </si>
  <si>
    <t>Convert the N-1340 and T-1372/D-1330 (Brunswick - Trenton) 138 kV circuits to 230 kV circuits (Hunterglen - Trenton) (B2836.2)</t>
  </si>
  <si>
    <t>Convert the N-1340 and T-1372/D-1330 (Brunswick - Trenton) 138 kV circuits to 230 kV circuits (Brunswick - Devils Brook) (B2836.3)</t>
  </si>
  <si>
    <t>Convert the N-1340 and T-1372/D-1330 (Brunswick - Trenton) 138 kV circuits to 230 kV circuits (Devils Brook - Trenton) (B2836.4)</t>
  </si>
  <si>
    <t>Convert the F-1358/Z-1326 and K-1363/Y-1325 (Trenton - Burlington) 138 kV circuits to 230 kV circuits (Trenton - Yardville K) (B2837.1)</t>
  </si>
  <si>
    <t>Convert the F-1358/Z-1326 and K-1363/Y-1325 (Trenton - Burlington) 138 kV circuits to 230 kV circuits (Yardville - Ward Ave K) (B2837.2)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</si>
  <si>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</si>
  <si>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</si>
  <si>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</si>
  <si>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</si>
  <si>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</si>
  <si>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</si>
  <si>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(Crosswicks - Williams Z) (B2837.9)</t>
  </si>
  <si>
    <t>Convert the F-1358/Z-1326 and K-1363/Y-1325 (Trenton - Burlington) 138 kV circuits to 230 kV circuits (Williams - Bustleton Z) (B2837.10)</t>
  </si>
  <si>
    <t>Convert the F-1358/Z-1326 and K-1363/Y-1325 (Trenton - Burlington) 138 kV circuits to 230 kV circuits (Bustleton - Burlington Z) (B2837.11)</t>
  </si>
  <si>
    <t>*  May vary from original PJM Data due to updated information.</t>
  </si>
  <si>
    <t>b2835.1</t>
  </si>
  <si>
    <t>Convert the R-1318 and Q1317 (Edison - Metuchen) 138 kV circuits to one 230 kV circuit (Brunswick - Meadow Road)</t>
  </si>
  <si>
    <t>b2835.2</t>
  </si>
  <si>
    <t>Convert the R-1318 and Q1317 (Edison - Metuchen) 138 kV circuits to one 230 kV circuit (Meadow Road - Pierson Ave)</t>
  </si>
  <si>
    <t>Convert the R-1318 and Q1317 (Edison - Metuchen) 138 kV circuits to one 230 kV circuit (Brunswick - Meadow Road) (b2835.1)</t>
  </si>
  <si>
    <t>Convert the R-1318 and Q1317 (Edison - Metuchen) 138 kV circuits to one 230 kV circuit (Meadow Road - Pierson Ave) (b2835.2)</t>
  </si>
  <si>
    <t>(AQ)</t>
  </si>
  <si>
    <t>(AR)</t>
  </si>
  <si>
    <t>(AS)</t>
  </si>
  <si>
    <t>(AT)</t>
  </si>
  <si>
    <t>Convert the R-1318 and Q1317 (Edison - Metuchen) 138 kV circuits to one 230 kV circuit (Brunswick - Meadow Road) (b2835.1)                  ( Monthly Additions)</t>
  </si>
  <si>
    <t>Convert the R-1318 and Q1317 (Edison - Metuchen) 138 kV circuits to one 230 kV circuit (Meadow Road - Pierson Ave) (b2835.2)                ( Monthly Additions)</t>
  </si>
  <si>
    <t>Page 20 of 21</t>
  </si>
  <si>
    <t>Page 19 of 21</t>
  </si>
  <si>
    <t>Page 18 of 21</t>
  </si>
  <si>
    <t>Page 17 of 21</t>
  </si>
  <si>
    <t>Page 16 of 21</t>
  </si>
  <si>
    <t>Page 15 of 21</t>
  </si>
  <si>
    <t>Page 14 of 21</t>
  </si>
  <si>
    <t>Page 13 of 21</t>
  </si>
  <si>
    <t>Page 12 of 21</t>
  </si>
  <si>
    <t>Page 11 of 21</t>
  </si>
  <si>
    <t>Page 10 of 21</t>
  </si>
  <si>
    <t>Page 9 of 21</t>
  </si>
  <si>
    <t>Page 8 of 21</t>
  </si>
  <si>
    <t>Page 7 of 21</t>
  </si>
  <si>
    <t>Page 6 of 21</t>
  </si>
  <si>
    <t>Page 5 of 21</t>
  </si>
  <si>
    <t>Page 4 of 21</t>
  </si>
  <si>
    <t>Page 3 of 21</t>
  </si>
  <si>
    <t>Page 2 of 21</t>
  </si>
  <si>
    <t>Page 1 of 21</t>
  </si>
  <si>
    <t>Page 1 of 18</t>
  </si>
  <si>
    <t>Page 2 of 18</t>
  </si>
  <si>
    <t>Page 3 of 18</t>
  </si>
  <si>
    <t>Page 4 of 18</t>
  </si>
  <si>
    <t>Page 5 of 18</t>
  </si>
  <si>
    <t>Page 6 of 18</t>
  </si>
  <si>
    <t>Page 7 of 18</t>
  </si>
  <si>
    <t>Page 8 of 18</t>
  </si>
  <si>
    <t>Page 9 of 18</t>
  </si>
  <si>
    <t>Page 10 of 18</t>
  </si>
  <si>
    <t>Page 11 of 18</t>
  </si>
  <si>
    <t>Page 12 of 18</t>
  </si>
  <si>
    <t>Page 13 of 18</t>
  </si>
  <si>
    <t>Page 14 of 18</t>
  </si>
  <si>
    <t>Page 15 of 18</t>
  </si>
  <si>
    <t>Page 16 of 18</t>
  </si>
  <si>
    <t>Page 17 of 18</t>
  </si>
  <si>
    <t>Page18 of 18</t>
  </si>
  <si>
    <t>Estimated Additions-2020</t>
  </si>
  <si>
    <t>From Attachment 6</t>
  </si>
  <si>
    <t xml:space="preserve">Construct a new North Ave - Bayonne 345 kV circuit and any associated substation upgrades </t>
  </si>
  <si>
    <t xml:space="preserve">Relocate the underground portion of North Ave - Linden "T" 138 kV circuit to Bayway, convert it to 345 kV, and any associated substation upgrades </t>
  </si>
  <si>
    <t xml:space="preserve">Construct a new Airport - Bayway 345 kV circuit and any associated substation upgrades </t>
  </si>
  <si>
    <t>Other Projects 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</si>
</sst>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quot;$&quot;#,##0"/>
    <numFmt numFmtId="175" formatCode="_(* #,##0.00000_);_(* \(#,##0.00000\);_(* &quot;-&quot;??_);_(@_)"/>
    <numFmt numFmtId="176" formatCode="_(* #,##0.00000_);_(* \(#,##0.00000\);_(* &quot;-&quot;?????_);_(@_)"/>
    <numFmt numFmtId="177" formatCode="_([$€-2]* #,##0.00_);_([$€-2]* \(#,##0.00\);_([$€-2]* &quot;-&quot;??_)"/>
    <numFmt numFmtId="178" formatCode="#,##0.0"/>
    <numFmt numFmtId="179" formatCode="0_);\(0\)"/>
    <numFmt numFmtId="180" formatCode="_(* #,##0.000_);_(* \(#,##0.000\);_(* &quot;-&quot;??_);_(@_)"/>
    <numFmt numFmtId="181" formatCode="mmmm\ d\,\ yyyy"/>
    <numFmt numFmtId="182" formatCode="mm/dd/yy"/>
    <numFmt numFmtId="183" formatCode="0.00_)"/>
    <numFmt numFmtId="184" formatCode="0.000000%;[Red]\-0.000000%"/>
    <numFmt numFmtId="185" formatCode="_(* #,##0.0_);_(* \(#,##0.0\);_(* &quot;-&quot;??_);_(@_)"/>
    <numFmt numFmtId="186" formatCode="[$-409]mmm\-yy;@"/>
    <numFmt numFmtId="187" formatCode="_(&quot;$&quot;* #,##0.0_);_(&quot;$&quot;* \(#,##0.0\);_(&quot;$&quot;* &quot;-&quot;??_);_(@_)"/>
  </numFmts>
  <fonts count="13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vertAlign val="subscript"/>
      <sz val="12"/>
      <name val="Arial"/>
      <family val="2"/>
    </font>
    <font>
      <u/>
      <sz val="12"/>
      <name val="Arial"/>
      <family val="2"/>
    </font>
    <font>
      <u/>
      <sz val="10"/>
      <name val="Arial"/>
      <family val="2"/>
    </font>
    <font>
      <vertAlign val="superscript"/>
      <sz val="11"/>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sz val="24"/>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sz val="18"/>
      <name val="Arial"/>
      <family val="2"/>
    </font>
    <font>
      <b/>
      <sz val="12"/>
      <color rgb="FFFF0000"/>
      <name val="Arial"/>
      <family val="2"/>
    </font>
    <font>
      <b/>
      <i/>
      <sz val="9"/>
      <name val="Arial"/>
      <family val="2"/>
    </font>
    <font>
      <b/>
      <sz val="18"/>
      <name val="Arial"/>
      <family val="2"/>
    </font>
    <font>
      <sz val="18"/>
      <color rgb="FFFF0000"/>
      <name val="Arial"/>
      <family val="2"/>
    </font>
    <font>
      <b/>
      <i/>
      <sz val="18"/>
      <name val="Arial"/>
      <family val="2"/>
    </font>
    <font>
      <u/>
      <sz val="12"/>
      <color rgb="FFFF0000"/>
      <name val="Arial"/>
      <family val="2"/>
    </font>
    <font>
      <b/>
      <i/>
      <sz val="10"/>
      <name val="Arial"/>
      <family val="2"/>
    </font>
  </fonts>
  <fills count="7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39997558519241921"/>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thin">
        <color theme="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526">
    <xf numFmtId="0" fontId="0" fillId="0" borderId="0"/>
    <xf numFmtId="0" fontId="59" fillId="0" borderId="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11" fillId="0" borderId="1"/>
    <xf numFmtId="44" fontId="11" fillId="0" borderId="0" applyFont="0" applyFill="0" applyBorder="0" applyAlignment="0" applyProtection="0"/>
    <xf numFmtId="44" fontId="11" fillId="0" borderId="0" applyFont="0" applyFill="0" applyBorder="0" applyAlignment="0" applyProtection="0"/>
    <xf numFmtId="177" fontId="58" fillId="0" borderId="0" applyFont="0" applyFill="0" applyBorder="0" applyAlignment="0" applyProtection="0"/>
    <xf numFmtId="169" fontId="21" fillId="0" borderId="0" applyProtection="0"/>
    <xf numFmtId="9" fontId="11" fillId="0" borderId="0" applyFont="0" applyFill="0" applyBorder="0" applyAlignment="0" applyProtection="0"/>
    <xf numFmtId="9" fontId="11"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32" fillId="0" borderId="2">
      <alignment horizontal="center"/>
    </xf>
    <xf numFmtId="3" fontId="31" fillId="0" borderId="0" applyFont="0" applyFill="0" applyBorder="0" applyAlignment="0" applyProtection="0"/>
    <xf numFmtId="0" fontId="31" fillId="2" borderId="0" applyNumberFormat="0" applyFont="0" applyBorder="0" applyAlignment="0" applyProtection="0"/>
    <xf numFmtId="0" fontId="22" fillId="3" borderId="0"/>
    <xf numFmtId="0" fontId="11" fillId="4" borderId="1" applyNumberFormat="0" applyFont="0" applyAlignment="0"/>
    <xf numFmtId="44" fontId="63"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63" fillId="0" borderId="0" applyFont="0" applyFill="0" applyBorder="0" applyAlignment="0" applyProtection="0"/>
    <xf numFmtId="0" fontId="67" fillId="0" borderId="0"/>
    <xf numFmtId="43" fontId="11"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71"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43" fontId="8" fillId="0" borderId="0" applyFont="0" applyFill="0" applyBorder="0" applyAlignment="0" applyProtection="0"/>
    <xf numFmtId="0" fontId="11" fillId="0" borderId="0"/>
    <xf numFmtId="41"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7" fillId="0" borderId="0"/>
    <xf numFmtId="43" fontId="63" fillId="0" borderId="0" applyFont="0" applyFill="0" applyBorder="0" applyAlignment="0" applyProtection="0"/>
    <xf numFmtId="43"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43" borderId="0" applyNumberFormat="0" applyBorder="0" applyAlignment="0" applyProtection="0"/>
    <xf numFmtId="0" fontId="63" fillId="44" borderId="0" applyNumberFormat="0" applyBorder="0" applyAlignment="0" applyProtection="0"/>
    <xf numFmtId="0" fontId="7" fillId="20"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7" fillId="20"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7" fillId="24"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7"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7" fillId="2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7" fillId="2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3" borderId="0" applyNumberFormat="0" applyBorder="0" applyAlignment="0" applyProtection="0"/>
    <xf numFmtId="0" fontId="63" fillId="49" borderId="0" applyNumberFormat="0" applyBorder="0" applyAlignment="0" applyProtection="0"/>
    <xf numFmtId="0" fontId="7" fillId="32"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7" fillId="3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7" fillId="3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7" fillId="36"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63" fillId="45"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7" fillId="21"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7" fillId="2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7" fillId="29"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7" fillId="29"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2" borderId="0" applyNumberFormat="0" applyBorder="0" applyAlignment="0" applyProtection="0"/>
    <xf numFmtId="0" fontId="63" fillId="49" borderId="0" applyNumberFormat="0" applyBorder="0" applyAlignment="0" applyProtection="0"/>
    <xf numFmtId="0" fontId="7" fillId="33"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7" fillId="33"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3" fillId="53" borderId="0" applyNumberFormat="0" applyBorder="0" applyAlignment="0" applyProtection="0"/>
    <xf numFmtId="0" fontId="63" fillId="45" borderId="0" applyNumberFormat="0" applyBorder="0" applyAlignment="0" applyProtection="0"/>
    <xf numFmtId="0" fontId="63" fillId="57" borderId="0" applyNumberFormat="0" applyBorder="0" applyAlignment="0" applyProtection="0"/>
    <xf numFmtId="0" fontId="7" fillId="41"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7" fillId="41"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91" fillId="58" borderId="0" applyNumberFormat="0" applyBorder="0" applyAlignment="0" applyProtection="0"/>
    <xf numFmtId="0" fontId="91" fillId="59" borderId="0" applyNumberFormat="0" applyBorder="0" applyAlignment="0" applyProtection="0"/>
    <xf numFmtId="0" fontId="90" fillId="22" borderId="0" applyNumberFormat="0" applyBorder="0" applyAlignment="0" applyProtection="0"/>
    <xf numFmtId="0" fontId="91" fillId="58" borderId="0" applyNumberFormat="0" applyBorder="0" applyAlignment="0" applyProtection="0"/>
    <xf numFmtId="0" fontId="91" fillId="54" borderId="0" applyNumberFormat="0" applyBorder="0" applyAlignment="0" applyProtection="0"/>
    <xf numFmtId="0" fontId="90" fillId="26"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56" borderId="0" applyNumberFormat="0" applyBorder="0" applyAlignment="0" applyProtection="0"/>
    <xf numFmtId="0" fontId="90" fillId="30"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60" borderId="0" applyNumberFormat="0" applyBorder="0" applyAlignment="0" applyProtection="0"/>
    <xf numFmtId="0" fontId="90" fillId="34" borderId="0" applyNumberFormat="0" applyBorder="0" applyAlignment="0" applyProtection="0"/>
    <xf numFmtId="0" fontId="91" fillId="52" borderId="0" applyNumberFormat="0" applyBorder="0" applyAlignment="0" applyProtection="0"/>
    <xf numFmtId="0" fontId="91" fillId="58" borderId="0" applyNumberFormat="0" applyBorder="0" applyAlignment="0" applyProtection="0"/>
    <xf numFmtId="0" fontId="90" fillId="38" borderId="0" applyNumberFormat="0" applyBorder="0" applyAlignment="0" applyProtection="0"/>
    <xf numFmtId="0" fontId="91" fillId="58" borderId="0" applyNumberFormat="0" applyBorder="0" applyAlignment="0" applyProtection="0"/>
    <xf numFmtId="0" fontId="91" fillId="45" borderId="0" applyNumberFormat="0" applyBorder="0" applyAlignment="0" applyProtection="0"/>
    <xf numFmtId="0" fontId="91" fillId="61" borderId="0" applyNumberFormat="0" applyBorder="0" applyAlignment="0" applyProtection="0"/>
    <xf numFmtId="0" fontId="90" fillId="42" borderId="0" applyNumberFormat="0" applyBorder="0" applyAlignment="0" applyProtection="0"/>
    <xf numFmtId="0" fontId="91" fillId="45" borderId="0" applyNumberFormat="0" applyBorder="0" applyAlignment="0" applyProtection="0"/>
    <xf numFmtId="0" fontId="91" fillId="58" borderId="0" applyNumberFormat="0" applyBorder="0" applyAlignment="0" applyProtection="0"/>
    <xf numFmtId="0" fontId="91" fillId="62" borderId="0" applyNumberFormat="0" applyBorder="0" applyAlignment="0" applyProtection="0"/>
    <xf numFmtId="0" fontId="90" fillId="19" borderId="0" applyNumberFormat="0" applyBorder="0" applyAlignment="0" applyProtection="0"/>
    <xf numFmtId="0" fontId="91" fillId="58" borderId="0" applyNumberFormat="0" applyBorder="0" applyAlignment="0" applyProtection="0"/>
    <xf numFmtId="0" fontId="91" fillId="63" borderId="0" applyNumberFormat="0" applyBorder="0" applyAlignment="0" applyProtection="0"/>
    <xf numFmtId="0" fontId="90" fillId="2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0" fillId="27" borderId="0" applyNumberFormat="0" applyBorder="0" applyAlignment="0" applyProtection="0"/>
    <xf numFmtId="0" fontId="91" fillId="64" borderId="0" applyNumberFormat="0" applyBorder="0" applyAlignment="0" applyProtection="0"/>
    <xf numFmtId="0" fontId="91" fillId="65" borderId="0" applyNumberFormat="0" applyBorder="0" applyAlignment="0" applyProtection="0"/>
    <xf numFmtId="0" fontId="91" fillId="60" borderId="0" applyNumberFormat="0" applyBorder="0" applyAlignment="0" applyProtection="0"/>
    <xf numFmtId="0" fontId="90" fillId="31" borderId="0" applyNumberFormat="0" applyBorder="0" applyAlignment="0" applyProtection="0"/>
    <xf numFmtId="0" fontId="91" fillId="65" borderId="0" applyNumberFormat="0" applyBorder="0" applyAlignment="0" applyProtection="0"/>
    <xf numFmtId="0" fontId="91" fillId="58" borderId="0" applyNumberFormat="0" applyBorder="0" applyAlignment="0" applyProtection="0"/>
    <xf numFmtId="0" fontId="90" fillId="35" borderId="0" applyNumberFormat="0" applyBorder="0" applyAlignment="0" applyProtection="0"/>
    <xf numFmtId="0" fontId="91" fillId="58" borderId="0" applyNumberFormat="0" applyBorder="0" applyAlignment="0" applyProtection="0"/>
    <xf numFmtId="0" fontId="91" fillId="66" borderId="0" applyNumberFormat="0" applyBorder="0" applyAlignment="0" applyProtection="0"/>
    <xf numFmtId="0" fontId="90" fillId="39" borderId="0" applyNumberFormat="0" applyBorder="0" applyAlignment="0" applyProtection="0"/>
    <xf numFmtId="0" fontId="91" fillId="66" borderId="0" applyNumberFormat="0" applyBorder="0" applyAlignment="0" applyProtection="0"/>
    <xf numFmtId="0" fontId="92" fillId="46" borderId="0" applyNumberFormat="0" applyBorder="0" applyAlignment="0" applyProtection="0"/>
    <xf numFmtId="0" fontId="82" fillId="14" borderId="0" applyNumberFormat="0" applyBorder="0" applyAlignment="0" applyProtection="0"/>
    <xf numFmtId="0" fontId="92" fillId="46" borderId="0" applyNumberFormat="0" applyBorder="0" applyAlignment="0" applyProtection="0"/>
    <xf numFmtId="0" fontId="93" fillId="43" borderId="41" applyNumberFormat="0" applyAlignment="0" applyProtection="0"/>
    <xf numFmtId="0" fontId="93" fillId="52" borderId="41" applyNumberFormat="0" applyAlignment="0" applyProtection="0"/>
    <xf numFmtId="0" fontId="85" fillId="16" borderId="36" applyNumberFormat="0" applyAlignment="0" applyProtection="0"/>
    <xf numFmtId="0" fontId="93" fillId="43" borderId="41" applyNumberFormat="0" applyAlignment="0" applyProtection="0"/>
    <xf numFmtId="0" fontId="94" fillId="67" borderId="42" applyNumberFormat="0" applyAlignment="0" applyProtection="0"/>
    <xf numFmtId="0" fontId="86" fillId="17" borderId="38" applyNumberFormat="0" applyAlignment="0" applyProtection="0"/>
    <xf numFmtId="0" fontId="94" fillId="67" borderId="42" applyNumberFormat="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11" fillId="0" borderId="0" applyFont="0" applyFill="0" applyBorder="0" applyAlignment="0" applyProtection="0"/>
    <xf numFmtId="40" fontId="11"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6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63" fillId="0" borderId="0" applyFont="0" applyFill="0" applyBorder="0" applyAlignment="0" applyProtection="0"/>
    <xf numFmtId="44" fontId="11"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5" fontId="11" fillId="0" borderId="0" applyFill="0" applyBorder="0" applyAlignment="0" applyProtection="0"/>
    <xf numFmtId="181" fontId="11" fillId="0" borderId="0" applyFill="0" applyBorder="0" applyAlignment="0" applyProtection="0"/>
    <xf numFmtId="182" fontId="28" fillId="0" borderId="13">
      <alignment horizontal="center" vertical="center" wrapText="1"/>
    </xf>
    <xf numFmtId="0" fontId="97" fillId="0" borderId="0" applyNumberFormat="0" applyFill="0" applyBorder="0" applyAlignment="0" applyProtection="0"/>
    <xf numFmtId="0" fontId="88" fillId="0" borderId="0" applyNumberFormat="0" applyFill="0" applyBorder="0" applyAlignment="0" applyProtection="0"/>
    <xf numFmtId="0" fontId="97" fillId="0" borderId="0" applyNumberFormat="0" applyFill="0" applyBorder="0" applyAlignment="0" applyProtection="0"/>
    <xf numFmtId="2" fontId="11" fillId="0" borderId="0" applyFill="0" applyBorder="0" applyAlignment="0" applyProtection="0"/>
    <xf numFmtId="0" fontId="98" fillId="48" borderId="0" applyNumberFormat="0" applyBorder="0" applyAlignment="0" applyProtection="0"/>
    <xf numFmtId="0" fontId="81" fillId="13" borderId="0" applyNumberFormat="0" applyBorder="0" applyAlignment="0" applyProtection="0"/>
    <xf numFmtId="0" fontId="98" fillId="48" borderId="0" applyNumberFormat="0" applyBorder="0" applyAlignment="0" applyProtection="0"/>
    <xf numFmtId="0" fontId="72" fillId="4" borderId="13">
      <alignment horizontal="center" vertical="top" wrapText="1"/>
    </xf>
    <xf numFmtId="0" fontId="99" fillId="0" borderId="43" applyNumberFormat="0" applyFill="0" applyAlignment="0" applyProtection="0"/>
    <xf numFmtId="0" fontId="100" fillId="0" borderId="44" applyNumberFormat="0" applyFill="0" applyAlignment="0" applyProtection="0"/>
    <xf numFmtId="0" fontId="101" fillId="0" borderId="45" applyNumberFormat="0" applyFill="0" applyAlignment="0" applyProtection="0"/>
    <xf numFmtId="0" fontId="102" fillId="0" borderId="45" applyNumberFormat="0" applyFill="0" applyAlignment="0" applyProtection="0"/>
    <xf numFmtId="0" fontId="79" fillId="0" borderId="34" applyNumberFormat="0" applyFill="0" applyAlignment="0" applyProtection="0"/>
    <xf numFmtId="0" fontId="101" fillId="0" borderId="45" applyNumberFormat="0" applyFill="0" applyAlignment="0" applyProtection="0"/>
    <xf numFmtId="0" fontId="103" fillId="0" borderId="46" applyNumberFormat="0" applyFill="0" applyAlignment="0" applyProtection="0"/>
    <xf numFmtId="0" fontId="104" fillId="0" borderId="47" applyNumberFormat="0" applyFill="0" applyAlignment="0" applyProtection="0"/>
    <xf numFmtId="0" fontId="80" fillId="0" borderId="35" applyNumberFormat="0" applyFill="0" applyAlignment="0" applyProtection="0"/>
    <xf numFmtId="0" fontId="103" fillId="0" borderId="46"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45" borderId="41" applyNumberFormat="0" applyAlignment="0" applyProtection="0"/>
    <xf numFmtId="0" fontId="83" fillId="15" borderId="36" applyNumberFormat="0" applyAlignment="0" applyProtection="0"/>
    <xf numFmtId="0" fontId="106" fillId="45" borderId="41" applyNumberFormat="0" applyAlignment="0" applyProtection="0"/>
    <xf numFmtId="0" fontId="107" fillId="0" borderId="48" applyNumberFormat="0" applyFill="0" applyAlignment="0" applyProtection="0"/>
    <xf numFmtId="0" fontId="11" fillId="0" borderId="0" applyFont="0" applyFill="0" applyBorder="0" applyAlignment="0" applyProtection="0"/>
    <xf numFmtId="0" fontId="108" fillId="55" borderId="0" applyNumberFormat="0" applyBorder="0" applyAlignment="0" applyProtection="0"/>
    <xf numFmtId="183" fontId="109"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63" fillId="0" borderId="0"/>
    <xf numFmtId="0" fontId="7" fillId="0" borderId="0"/>
    <xf numFmtId="0" fontId="63" fillId="0" borderId="0"/>
    <xf numFmtId="0" fontId="63"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63" fillId="0" borderId="0"/>
    <xf numFmtId="0" fontId="7" fillId="0" borderId="0"/>
    <xf numFmtId="0" fontId="7" fillId="0" borderId="0"/>
    <xf numFmtId="0" fontId="7" fillId="0" borderId="0"/>
    <xf numFmtId="0" fontId="11" fillId="0" borderId="0"/>
    <xf numFmtId="0" fontId="7" fillId="0" borderId="0"/>
    <xf numFmtId="0" fontId="14" fillId="0" borderId="0"/>
    <xf numFmtId="0" fontId="9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5" fontId="28" fillId="0" borderId="13">
      <alignment horizontal="right" vertical="center"/>
    </xf>
    <xf numFmtId="0" fontId="28" fillId="0" borderId="13">
      <alignment horizontal="left" vertical="center" wrapText="1"/>
    </xf>
    <xf numFmtId="1" fontId="72" fillId="4" borderId="13">
      <alignment horizontal="center" vertical="center" wrapText="1"/>
    </xf>
    <xf numFmtId="0" fontId="11" fillId="47" borderId="49" applyNumberFormat="0" applyFont="0" applyAlignment="0" applyProtection="0"/>
    <xf numFmtId="0" fontId="7" fillId="18" borderId="39" applyNumberFormat="0" applyFont="0" applyAlignment="0" applyProtection="0"/>
    <xf numFmtId="0" fontId="7" fillId="18" borderId="39" applyNumberFormat="0" applyFont="0" applyAlignment="0" applyProtection="0"/>
    <xf numFmtId="0" fontId="7" fillId="18" borderId="39" applyNumberFormat="0" applyFont="0" applyAlignment="0" applyProtection="0"/>
    <xf numFmtId="0" fontId="63" fillId="18" borderId="39" applyNumberFormat="0" applyFont="0" applyAlignment="0" applyProtection="0"/>
    <xf numFmtId="0" fontId="7" fillId="18" borderId="39" applyNumberFormat="0" applyFont="0" applyAlignment="0" applyProtection="0"/>
    <xf numFmtId="0" fontId="11" fillId="47" borderId="49" applyNumberFormat="0" applyFont="0" applyAlignment="0" applyProtection="0"/>
    <xf numFmtId="0" fontId="11" fillId="47" borderId="49" applyNumberFormat="0" applyFont="0" applyAlignment="0" applyProtection="0"/>
    <xf numFmtId="0" fontId="11" fillId="47" borderId="49" applyNumberFormat="0" applyFont="0" applyAlignment="0" applyProtection="0"/>
    <xf numFmtId="0" fontId="110" fillId="43" borderId="50" applyNumberFormat="0" applyAlignment="0" applyProtection="0"/>
    <xf numFmtId="0" fontId="110" fillId="52" borderId="50" applyNumberFormat="0" applyAlignment="0" applyProtection="0"/>
    <xf numFmtId="0" fontId="84" fillId="16" borderId="37" applyNumberFormat="0" applyAlignment="0" applyProtection="0"/>
    <xf numFmtId="0" fontId="110" fillId="43" borderId="5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1" fillId="0" borderId="0">
      <alignment wrapText="1"/>
    </xf>
    <xf numFmtId="4" fontId="112" fillId="55" borderId="51" applyNumberFormat="0" applyProtection="0">
      <alignment vertical="center"/>
    </xf>
    <xf numFmtId="4" fontId="113" fillId="8" borderId="50" applyNumberFormat="0" applyProtection="0">
      <alignment horizontal="left" vertical="center" indent="1"/>
    </xf>
    <xf numFmtId="4" fontId="113" fillId="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4" borderId="50" applyNumberFormat="0" applyProtection="0">
      <alignment horizontal="left" vertical="center" indent="1"/>
    </xf>
    <xf numFmtId="0" fontId="11" fillId="4" borderId="50" applyNumberFormat="0" applyProtection="0">
      <alignment horizontal="left" vertical="center" indent="1"/>
    </xf>
    <xf numFmtId="4" fontId="114" fillId="6" borderId="51" applyNumberFormat="0" applyProtection="0">
      <alignment horizontal="right" vertical="center"/>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 fillId="68" borderId="50" applyNumberFormat="0" applyProtection="0">
      <alignment horizontal="left" vertical="center" indent="1"/>
    </xf>
    <xf numFmtId="0" fontId="115" fillId="0" borderId="0" applyNumberFormat="0" applyFill="0" applyBorder="0" applyAlignment="0" applyProtection="0"/>
    <xf numFmtId="0" fontId="116" fillId="0" borderId="52">
      <alignment horizontal="center" vertical="center" wrapText="1"/>
    </xf>
    <xf numFmtId="0" fontId="117" fillId="0" borderId="0" applyNumberFormat="0" applyFill="0" applyBorder="0" applyAlignment="0" applyProtection="0"/>
    <xf numFmtId="0" fontId="118" fillId="0" borderId="0" applyNumberFormat="0" applyFill="0" applyBorder="0" applyAlignment="0" applyProtection="0"/>
    <xf numFmtId="0" fontId="119" fillId="0" borderId="53" applyNumberFormat="0" applyFill="0" applyAlignment="0" applyProtection="0"/>
    <xf numFmtId="0" fontId="119" fillId="0" borderId="54" applyNumberFormat="0" applyFill="0" applyAlignment="0" applyProtection="0"/>
    <xf numFmtId="0" fontId="89" fillId="0" borderId="40" applyNumberFormat="0" applyFill="0" applyAlignment="0" applyProtection="0"/>
    <xf numFmtId="0" fontId="119" fillId="0" borderId="53" applyNumberFormat="0" applyFill="0" applyAlignment="0" applyProtection="0"/>
    <xf numFmtId="0" fontId="120" fillId="0" borderId="0" applyNumberFormat="0" applyFill="0" applyBorder="0" applyAlignment="0" applyProtection="0"/>
    <xf numFmtId="0" fontId="87" fillId="0" borderId="0" applyNumberFormat="0" applyFill="0" applyBorder="0" applyAlignment="0" applyProtection="0"/>
    <xf numFmtId="0" fontId="120" fillId="0" borderId="0" applyNumberFormat="0" applyFill="0" applyBorder="0" applyAlignment="0" applyProtection="0"/>
    <xf numFmtId="0" fontId="11" fillId="0" borderId="0"/>
    <xf numFmtId="0" fontId="11"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4" fillId="0" borderId="0" applyFont="0" applyFill="0" applyBorder="0" applyAlignment="0" applyProtection="0"/>
    <xf numFmtId="0" fontId="11" fillId="0" borderId="0"/>
    <xf numFmtId="0" fontId="11" fillId="0" borderId="0"/>
    <xf numFmtId="0" fontId="11" fillId="0" borderId="0"/>
    <xf numFmtId="0" fontId="11"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1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63"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39" applyNumberFormat="0" applyFont="0" applyAlignment="0" applyProtection="0"/>
    <xf numFmtId="0" fontId="1" fillId="18" borderId="39" applyNumberFormat="0" applyFont="0" applyAlignment="0" applyProtection="0"/>
    <xf numFmtId="0" fontId="1" fillId="18" borderId="39" applyNumberFormat="0" applyFont="0" applyAlignment="0" applyProtection="0"/>
    <xf numFmtId="0" fontId="1" fillId="18" borderId="39" applyNumberFormat="0" applyFont="0" applyAlignment="0" applyProtection="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cellStyleXfs>
  <cellXfs count="1470">
    <xf numFmtId="0" fontId="0" fillId="0" borderId="0" xfId="0"/>
    <xf numFmtId="0" fontId="14" fillId="0" borderId="0" xfId="1" applyNumberFormat="1" applyFont="1" applyAlignment="1">
      <alignment horizontal="center"/>
    </xf>
    <xf numFmtId="0" fontId="14" fillId="0" borderId="0" xfId="1" applyFont="1" applyAlignment="1"/>
    <xf numFmtId="0" fontId="14" fillId="0" borderId="0" xfId="1" applyFont="1"/>
    <xf numFmtId="0" fontId="14" fillId="0" borderId="0" xfId="1" applyNumberFormat="1" applyFont="1" applyAlignment="1">
      <alignment horizontal="left"/>
    </xf>
    <xf numFmtId="0" fontId="14" fillId="0" borderId="0" xfId="1" applyNumberFormat="1" applyFont="1" applyFill="1" applyAlignment="1">
      <alignment horizontal="left"/>
    </xf>
    <xf numFmtId="0" fontId="14" fillId="0" borderId="0" xfId="1" applyFont="1" applyFill="1" applyAlignment="1"/>
    <xf numFmtId="0" fontId="14" fillId="0" borderId="0" xfId="1" applyFont="1" applyFill="1"/>
    <xf numFmtId="0" fontId="14" fillId="0" borderId="3" xfId="1" applyFont="1" applyFill="1" applyBorder="1" applyAlignment="1"/>
    <xf numFmtId="0" fontId="14" fillId="0" borderId="0" xfId="1" applyFont="1" applyBorder="1" applyAlignment="1"/>
    <xf numFmtId="0" fontId="14" fillId="0" borderId="0" xfId="1" applyFont="1" applyFill="1" applyAlignment="1">
      <alignment horizontal="left"/>
    </xf>
    <xf numFmtId="0" fontId="14" fillId="0" borderId="0" xfId="1" applyFont="1" applyAlignment="1">
      <alignment horizontal="left"/>
    </xf>
    <xf numFmtId="0" fontId="18" fillId="0" borderId="0" xfId="1" applyFont="1"/>
    <xf numFmtId="0" fontId="14" fillId="0" borderId="0" xfId="1" applyFont="1" applyAlignment="1">
      <alignment horizontal="right"/>
    </xf>
    <xf numFmtId="0" fontId="14" fillId="0" borderId="0" xfId="1" applyNumberFormat="1" applyFont="1" applyFill="1" applyAlignment="1">
      <alignment horizontal="center"/>
    </xf>
    <xf numFmtId="0" fontId="14" fillId="0" borderId="0" xfId="1" applyNumberFormat="1" applyFont="1" applyBorder="1" applyAlignment="1">
      <alignment horizontal="center"/>
    </xf>
    <xf numFmtId="0" fontId="14" fillId="0" borderId="0" xfId="1" applyNumberFormat="1" applyFont="1" applyBorder="1" applyAlignment="1">
      <alignment horizontal="left"/>
    </xf>
    <xf numFmtId="0" fontId="14" fillId="0" borderId="0" xfId="1" applyFont="1" applyFill="1" applyBorder="1" applyAlignment="1"/>
    <xf numFmtId="0" fontId="14" fillId="0" borderId="0" xfId="1" applyFont="1" applyAlignment="1">
      <alignment horizontal="center"/>
    </xf>
    <xf numFmtId="0" fontId="14" fillId="0" borderId="0" xfId="1" applyFont="1" applyFill="1" applyAlignment="1">
      <alignment horizontal="center"/>
    </xf>
    <xf numFmtId="0" fontId="14" fillId="0" borderId="4" xfId="1" applyFont="1" applyFill="1" applyBorder="1" applyAlignment="1">
      <alignment horizontal="left"/>
    </xf>
    <xf numFmtId="0" fontId="14" fillId="0" borderId="4" xfId="1" applyNumberFormat="1" applyFont="1" applyBorder="1" applyAlignment="1">
      <alignment horizontal="left"/>
    </xf>
    <xf numFmtId="0" fontId="14" fillId="0" borderId="4" xfId="1" applyFont="1" applyBorder="1" applyAlignment="1"/>
    <xf numFmtId="0" fontId="14" fillId="0" borderId="5" xfId="1" applyFont="1" applyBorder="1"/>
    <xf numFmtId="0" fontId="14" fillId="5" borderId="0" xfId="1" applyFont="1" applyFill="1" applyAlignment="1"/>
    <xf numFmtId="0" fontId="14" fillId="5" borderId="0" xfId="1" applyFont="1" applyFill="1"/>
    <xf numFmtId="0" fontId="14" fillId="5" borderId="0" xfId="1" applyFont="1" applyFill="1" applyBorder="1" applyAlignment="1">
      <alignment horizontal="center" wrapText="1"/>
    </xf>
    <xf numFmtId="0" fontId="14" fillId="0" borderId="0" xfId="1" applyNumberFormat="1" applyFont="1" applyBorder="1"/>
    <xf numFmtId="172" fontId="14" fillId="0" borderId="0" xfId="1" applyNumberFormat="1" applyFont="1" applyBorder="1" applyAlignment="1">
      <alignment horizontal="right"/>
    </xf>
    <xf numFmtId="164" fontId="14" fillId="0" borderId="0" xfId="2" applyNumberFormat="1" applyFont="1"/>
    <xf numFmtId="0" fontId="14" fillId="0" borderId="4" xfId="1" applyNumberFormat="1" applyFont="1" applyFill="1" applyBorder="1" applyAlignment="1">
      <alignment horizontal="left"/>
    </xf>
    <xf numFmtId="0" fontId="14" fillId="0" borderId="4" xfId="1" applyNumberFormat="1" applyFont="1" applyBorder="1" applyAlignment="1">
      <alignment horizontal="center"/>
    </xf>
    <xf numFmtId="0" fontId="14" fillId="0" borderId="0" xfId="1" applyNumberFormat="1" applyFont="1" applyFill="1" applyBorder="1" applyAlignment="1">
      <alignment horizontal="center"/>
    </xf>
    <xf numFmtId="0" fontId="15" fillId="0" borderId="3" xfId="1" applyNumberFormat="1" applyFont="1" applyFill="1" applyBorder="1" applyAlignment="1">
      <alignment horizontal="center"/>
    </xf>
    <xf numFmtId="3" fontId="17" fillId="0" borderId="0" xfId="1" applyNumberFormat="1" applyFont="1" applyBorder="1" applyAlignment="1"/>
    <xf numFmtId="0" fontId="17" fillId="0" borderId="0" xfId="1" applyNumberFormat="1" applyFont="1" applyFill="1" applyBorder="1" applyAlignment="1">
      <alignment horizontal="center"/>
    </xf>
    <xf numFmtId="0" fontId="20" fillId="0" borderId="0" xfId="1" applyFont="1" applyFill="1"/>
    <xf numFmtId="0" fontId="19" fillId="0" borderId="0" xfId="1" applyFont="1"/>
    <xf numFmtId="0" fontId="18" fillId="0" borderId="0" xfId="1" applyFont="1" applyFill="1"/>
    <xf numFmtId="0" fontId="14" fillId="0" borderId="0" xfId="1" applyFont="1" applyAlignment="1">
      <alignment wrapText="1"/>
    </xf>
    <xf numFmtId="0" fontId="14" fillId="0" borderId="4" xfId="1" applyFont="1" applyBorder="1"/>
    <xf numFmtId="0" fontId="14" fillId="0" borderId="3" xfId="1" applyFont="1" applyBorder="1" applyAlignment="1">
      <alignment horizontal="left"/>
    </xf>
    <xf numFmtId="0" fontId="14" fillId="0" borderId="4" xfId="1" applyFont="1" applyBorder="1" applyAlignment="1">
      <alignment horizontal="left"/>
    </xf>
    <xf numFmtId="0" fontId="20" fillId="0" borderId="0" xfId="1" applyFont="1"/>
    <xf numFmtId="3" fontId="26" fillId="0" borderId="0" xfId="1" applyNumberFormat="1" applyFont="1"/>
    <xf numFmtId="164" fontId="14" fillId="0" borderId="0" xfId="2" applyNumberFormat="1" applyFont="1" applyFill="1"/>
    <xf numFmtId="0" fontId="20" fillId="0" borderId="0" xfId="1" applyFont="1" applyFill="1" applyBorder="1"/>
    <xf numFmtId="0" fontId="14" fillId="0" borderId="0" xfId="1" applyFont="1" applyFill="1" applyAlignment="1">
      <alignment wrapText="1"/>
    </xf>
    <xf numFmtId="0" fontId="25" fillId="0" borderId="0" xfId="1" applyFont="1" applyFill="1" applyAlignment="1">
      <alignment horizontal="center"/>
    </xf>
    <xf numFmtId="0" fontId="15" fillId="0" borderId="0" xfId="1" applyNumberFormat="1" applyFont="1" applyFill="1" applyAlignment="1"/>
    <xf numFmtId="0" fontId="33" fillId="0" borderId="0" xfId="1" applyFont="1"/>
    <xf numFmtId="0" fontId="33" fillId="0" borderId="0" xfId="1" applyFont="1" applyFill="1"/>
    <xf numFmtId="0" fontId="33" fillId="0" borderId="0" xfId="1" applyFont="1" applyFill="1" applyBorder="1"/>
    <xf numFmtId="0" fontId="33" fillId="0" borderId="0" xfId="1" applyFont="1" applyBorder="1"/>
    <xf numFmtId="0" fontId="30" fillId="0" borderId="0" xfId="1" applyFont="1" applyFill="1"/>
    <xf numFmtId="0" fontId="30" fillId="0" borderId="0" xfId="1" applyFont="1"/>
    <xf numFmtId="0" fontId="42" fillId="0" borderId="0" xfId="1" applyFont="1" applyFill="1"/>
    <xf numFmtId="3" fontId="14" fillId="0" borderId="0" xfId="1" applyNumberFormat="1" applyFont="1"/>
    <xf numFmtId="164" fontId="14" fillId="0" borderId="0" xfId="2" applyNumberFormat="1" applyFont="1" applyFill="1" applyAlignment="1"/>
    <xf numFmtId="0" fontId="43" fillId="0" borderId="0" xfId="1" applyFont="1" applyAlignment="1"/>
    <xf numFmtId="164" fontId="14" fillId="0" borderId="0" xfId="2" applyNumberFormat="1" applyFont="1" applyFill="1" applyBorder="1" applyAlignment="1"/>
    <xf numFmtId="0" fontId="14" fillId="0" borderId="0" xfId="1" applyFont="1" applyFill="1" applyAlignment="1">
      <alignment vertical="top"/>
    </xf>
    <xf numFmtId="0" fontId="14" fillId="0" borderId="0" xfId="1" applyFont="1" applyFill="1" applyAlignment="1">
      <alignment vertical="center" wrapText="1"/>
    </xf>
    <xf numFmtId="164" fontId="14" fillId="0" borderId="0" xfId="2" applyNumberFormat="1" applyFont="1" applyFill="1" applyAlignment="1">
      <alignment vertical="center" wrapText="1"/>
    </xf>
    <xf numFmtId="0" fontId="17" fillId="0" borderId="0" xfId="1" applyFont="1"/>
    <xf numFmtId="164" fontId="14" fillId="0" borderId="0" xfId="2" applyNumberFormat="1" applyFont="1" applyAlignment="1"/>
    <xf numFmtId="0" fontId="44" fillId="0" borderId="0" xfId="1" applyFont="1" applyAlignment="1">
      <alignment horizontal="right"/>
    </xf>
    <xf numFmtId="0" fontId="18" fillId="0" borderId="0" xfId="1" applyFont="1" applyAlignment="1"/>
    <xf numFmtId="0" fontId="14" fillId="0" borderId="0" xfId="1" applyFont="1" applyAlignment="1">
      <alignment horizontal="left" wrapText="1"/>
    </xf>
    <xf numFmtId="0" fontId="18" fillId="0" borderId="0" xfId="1" applyFont="1" applyFill="1" applyAlignment="1"/>
    <xf numFmtId="0" fontId="14" fillId="9" borderId="0" xfId="1" applyFont="1" applyFill="1"/>
    <xf numFmtId="0" fontId="14" fillId="0" borderId="0" xfId="1" applyFont="1" applyAlignment="1">
      <alignment horizontal="left" vertical="center"/>
    </xf>
    <xf numFmtId="0" fontId="14" fillId="0" borderId="0" xfId="1" applyFont="1" applyAlignment="1">
      <alignment horizontal="left" vertical="center" wrapText="1"/>
    </xf>
    <xf numFmtId="0" fontId="14" fillId="0" borderId="0" xfId="1" applyFont="1" applyFill="1" applyAlignment="1">
      <alignment horizontal="left" wrapText="1"/>
    </xf>
    <xf numFmtId="0" fontId="43" fillId="0" borderId="0" xfId="1" applyFont="1" applyFill="1" applyAlignment="1"/>
    <xf numFmtId="164" fontId="14" fillId="0" borderId="0" xfId="2" applyNumberFormat="1" applyFont="1" applyBorder="1" applyAlignment="1"/>
    <xf numFmtId="164" fontId="14" fillId="0" borderId="0" xfId="2" applyNumberFormat="1" applyFont="1" applyFill="1" applyBorder="1"/>
    <xf numFmtId="37" fontId="14" fillId="0" borderId="0" xfId="1" applyNumberFormat="1" applyFont="1" applyFill="1"/>
    <xf numFmtId="0" fontId="20" fillId="0" borderId="0" xfId="1" applyFont="1" applyAlignment="1">
      <alignment horizontal="center"/>
    </xf>
    <xf numFmtId="0" fontId="20" fillId="0" borderId="0" xfId="1" applyFont="1" applyFill="1" applyBorder="1" applyAlignment="1">
      <alignment horizontal="center"/>
    </xf>
    <xf numFmtId="0" fontId="25" fillId="0" borderId="0" xfId="1" applyFont="1" applyFill="1" applyBorder="1" applyAlignment="1">
      <alignment horizontal="center"/>
    </xf>
    <xf numFmtId="0" fontId="23" fillId="0" borderId="0" xfId="1" applyFont="1"/>
    <xf numFmtId="0" fontId="18" fillId="0" borderId="0" xfId="1" applyFont="1" applyFill="1" applyAlignment="1">
      <alignment horizontal="center"/>
    </xf>
    <xf numFmtId="0" fontId="18" fillId="0" borderId="0" xfId="1" applyFont="1" applyFill="1" applyBorder="1"/>
    <xf numFmtId="0" fontId="14" fillId="0" borderId="0" xfId="1" applyFont="1" applyFill="1" applyBorder="1" applyAlignment="1">
      <alignment horizontal="left"/>
    </xf>
    <xf numFmtId="0" fontId="29" fillId="0" borderId="0" xfId="1" applyFont="1"/>
    <xf numFmtId="3" fontId="14" fillId="0" borderId="0" xfId="1" applyNumberFormat="1" applyFont="1" applyFill="1" applyBorder="1" applyAlignment="1"/>
    <xf numFmtId="0" fontId="53" fillId="5" borderId="0" xfId="1" applyFont="1" applyFill="1"/>
    <xf numFmtId="0" fontId="53" fillId="0" borderId="0" xfId="1" applyFont="1" applyFill="1"/>
    <xf numFmtId="0" fontId="18" fillId="0" borderId="0" xfId="1" applyFont="1" applyAlignment="1">
      <alignment horizontal="left"/>
    </xf>
    <xf numFmtId="0" fontId="18" fillId="0" borderId="0" xfId="1" applyNumberFormat="1" applyFont="1" applyFill="1" applyAlignment="1">
      <alignment horizontal="left"/>
    </xf>
    <xf numFmtId="3" fontId="18" fillId="0" borderId="0" xfId="1" applyNumberFormat="1" applyFont="1" applyBorder="1" applyAlignment="1"/>
    <xf numFmtId="3" fontId="14" fillId="0" borderId="0" xfId="1" applyNumberFormat="1" applyFont="1" applyBorder="1" applyAlignment="1"/>
    <xf numFmtId="3" fontId="14" fillId="0" borderId="0" xfId="1" applyNumberFormat="1" applyFont="1" applyAlignment="1"/>
    <xf numFmtId="3" fontId="18" fillId="0" borderId="0" xfId="1" applyNumberFormat="1" applyFont="1" applyAlignment="1">
      <alignment horizontal="left"/>
    </xf>
    <xf numFmtId="3" fontId="14" fillId="0" borderId="0" xfId="1" applyNumberFormat="1" applyFont="1" applyAlignment="1">
      <alignment horizontal="left"/>
    </xf>
    <xf numFmtId="0" fontId="14" fillId="0" borderId="0" xfId="1" applyNumberFormat="1" applyFont="1" applyAlignment="1"/>
    <xf numFmtId="3" fontId="14" fillId="0" borderId="0" xfId="1" applyNumberFormat="1" applyFont="1" applyFill="1" applyAlignment="1"/>
    <xf numFmtId="0" fontId="18" fillId="0" borderId="0" xfId="1" applyNumberFormat="1" applyFont="1" applyAlignment="1">
      <alignment horizontal="left"/>
    </xf>
    <xf numFmtId="3" fontId="14" fillId="0" borderId="0" xfId="1" applyNumberFormat="1" applyFont="1" applyFill="1" applyAlignment="1">
      <alignment horizontal="center"/>
    </xf>
    <xf numFmtId="3" fontId="14" fillId="0" borderId="0" xfId="1" applyNumberFormat="1" applyFont="1" applyFill="1" applyAlignment="1">
      <alignment horizontal="left"/>
    </xf>
    <xf numFmtId="3" fontId="14" fillId="0" borderId="4" xfId="1" applyNumberFormat="1" applyFont="1" applyFill="1" applyBorder="1" applyAlignment="1"/>
    <xf numFmtId="3" fontId="14" fillId="0" borderId="4" xfId="1" applyNumberFormat="1" applyFont="1" applyFill="1" applyBorder="1" applyAlignment="1">
      <alignment horizontal="left"/>
    </xf>
    <xf numFmtId="3" fontId="14" fillId="0" borderId="4" xfId="1" applyNumberFormat="1" applyFont="1" applyBorder="1" applyAlignment="1"/>
    <xf numFmtId="0" fontId="14" fillId="0" borderId="3" xfId="1" applyNumberFormat="1" applyFont="1" applyFill="1" applyBorder="1" applyAlignment="1"/>
    <xf numFmtId="0" fontId="14" fillId="0" borderId="3" xfId="1" applyFont="1" applyFill="1" applyBorder="1" applyAlignment="1">
      <alignment horizontal="left"/>
    </xf>
    <xf numFmtId="3" fontId="14" fillId="0" borderId="3" xfId="1" applyNumberFormat="1" applyFont="1" applyFill="1" applyBorder="1" applyAlignment="1"/>
    <xf numFmtId="0" fontId="14" fillId="0" borderId="0" xfId="1" applyNumberFormat="1" applyFont="1" applyFill="1" applyAlignment="1"/>
    <xf numFmtId="0" fontId="18" fillId="0" borderId="3" xfId="1" applyNumberFormat="1" applyFont="1" applyBorder="1" applyAlignment="1"/>
    <xf numFmtId="3" fontId="14" fillId="0" borderId="3" xfId="1" applyNumberFormat="1" applyFont="1" applyBorder="1" applyAlignment="1"/>
    <xf numFmtId="0" fontId="14" fillId="0" borderId="0" xfId="1" applyNumberFormat="1" applyFont="1" applyFill="1" applyBorder="1" applyAlignment="1"/>
    <xf numFmtId="170" fontId="14" fillId="0" borderId="0" xfId="1" applyNumberFormat="1" applyFont="1" applyFill="1" applyAlignment="1"/>
    <xf numFmtId="165" fontId="14" fillId="0" borderId="0" xfId="1" applyNumberFormat="1" applyFont="1" applyFill="1" applyAlignment="1"/>
    <xf numFmtId="171" fontId="14" fillId="0" borderId="0" xfId="2" applyNumberFormat="1" applyFont="1" applyFill="1" applyBorder="1" applyAlignment="1"/>
    <xf numFmtId="3" fontId="14" fillId="0" borderId="0" xfId="1" quotePrefix="1" applyNumberFormat="1" applyFont="1" applyAlignment="1">
      <alignment horizontal="right"/>
    </xf>
    <xf numFmtId="165" fontId="14" fillId="0" borderId="0" xfId="1" applyNumberFormat="1" applyFont="1" applyAlignment="1"/>
    <xf numFmtId="0" fontId="14" fillId="0" borderId="4" xfId="1" applyNumberFormat="1" applyFont="1" applyBorder="1" applyAlignment="1"/>
    <xf numFmtId="3" fontId="14" fillId="0" borderId="4" xfId="1" applyNumberFormat="1" applyFont="1" applyBorder="1" applyAlignment="1">
      <alignment horizontal="right"/>
    </xf>
    <xf numFmtId="165" fontId="14" fillId="0" borderId="4" xfId="1" applyNumberFormat="1" applyFont="1" applyBorder="1" applyAlignment="1"/>
    <xf numFmtId="0" fontId="18" fillId="0" borderId="0" xfId="1" applyFont="1" applyBorder="1" applyAlignment="1"/>
    <xf numFmtId="0" fontId="18" fillId="0" borderId="0" xfId="1" applyNumberFormat="1" applyFont="1" applyBorder="1" applyAlignment="1"/>
    <xf numFmtId="0" fontId="18" fillId="0" borderId="0" xfId="1" applyFont="1" applyBorder="1" applyAlignment="1">
      <alignment horizontal="left"/>
    </xf>
    <xf numFmtId="3" fontId="18" fillId="0" borderId="0" xfId="1" quotePrefix="1" applyNumberFormat="1" applyFont="1" applyBorder="1" applyAlignment="1">
      <alignment horizontal="right"/>
    </xf>
    <xf numFmtId="165" fontId="18" fillId="0" borderId="0" xfId="1" applyNumberFormat="1" applyFont="1" applyAlignment="1"/>
    <xf numFmtId="0" fontId="18" fillId="0" borderId="0" xfId="1" applyNumberFormat="1" applyFont="1" applyFill="1" applyAlignment="1">
      <alignment horizontal="center"/>
    </xf>
    <xf numFmtId="0" fontId="18" fillId="0" borderId="5" xfId="1" applyFont="1" applyBorder="1" applyAlignment="1"/>
    <xf numFmtId="3" fontId="18" fillId="0" borderId="5" xfId="1" applyNumberFormat="1" applyFont="1" applyBorder="1" applyAlignment="1">
      <alignment horizontal="left"/>
    </xf>
    <xf numFmtId="168" fontId="18" fillId="0" borderId="5" xfId="1" applyNumberFormat="1" applyFont="1" applyBorder="1" applyAlignment="1">
      <alignment horizontal="center"/>
    </xf>
    <xf numFmtId="3" fontId="18" fillId="0" borderId="5" xfId="1" applyNumberFormat="1" applyFont="1" applyBorder="1" applyAlignment="1"/>
    <xf numFmtId="0" fontId="53" fillId="5" borderId="0" xfId="1" applyNumberFormat="1" applyFont="1" applyFill="1" applyAlignment="1">
      <alignment horizontal="left"/>
    </xf>
    <xf numFmtId="0" fontId="53" fillId="5" borderId="0" xfId="1" applyFont="1" applyFill="1" applyAlignment="1">
      <alignment horizontal="left"/>
    </xf>
    <xf numFmtId="0" fontId="53" fillId="5" borderId="0" xfId="1" applyFont="1" applyFill="1" applyAlignment="1"/>
    <xf numFmtId="0" fontId="13" fillId="5" borderId="0" xfId="1" applyNumberFormat="1" applyFont="1" applyFill="1" applyAlignment="1">
      <alignment horizontal="left"/>
    </xf>
    <xf numFmtId="0" fontId="18" fillId="5" borderId="0" xfId="1" applyNumberFormat="1" applyFont="1" applyFill="1" applyAlignment="1">
      <alignment horizontal="center"/>
    </xf>
    <xf numFmtId="0" fontId="18" fillId="0" borderId="0" xfId="1" applyNumberFormat="1" applyFont="1" applyFill="1" applyAlignment="1"/>
    <xf numFmtId="3" fontId="14" fillId="0" borderId="0" xfId="1" applyNumberFormat="1" applyFont="1" applyAlignment="1">
      <alignment horizontal="center"/>
    </xf>
    <xf numFmtId="172" fontId="18" fillId="0" borderId="0" xfId="10" applyNumberFormat="1" applyFont="1" applyAlignment="1"/>
    <xf numFmtId="167" fontId="18" fillId="0" borderId="0" xfId="1" applyNumberFormat="1" applyFont="1" applyBorder="1" applyAlignment="1">
      <alignment horizontal="left"/>
    </xf>
    <xf numFmtId="168" fontId="14" fillId="0" borderId="0" xfId="1" applyNumberFormat="1" applyFont="1" applyAlignment="1">
      <alignment horizontal="center"/>
    </xf>
    <xf numFmtId="0" fontId="14" fillId="0" borderId="0" xfId="1" applyNumberFormat="1" applyFont="1" applyFill="1"/>
    <xf numFmtId="10" fontId="14" fillId="0" borderId="0" xfId="1" applyNumberFormat="1" applyFont="1" applyFill="1"/>
    <xf numFmtId="169" fontId="14" fillId="0" borderId="0" xfId="1" applyNumberFormat="1" applyFont="1" applyAlignment="1"/>
    <xf numFmtId="167" fontId="14" fillId="0" borderId="0" xfId="1" applyNumberFormat="1" applyFont="1" applyAlignment="1">
      <alignment horizontal="left"/>
    </xf>
    <xf numFmtId="169" fontId="14" fillId="0" borderId="0" xfId="1" applyNumberFormat="1" applyFont="1" applyFill="1" applyAlignment="1"/>
    <xf numFmtId="167" fontId="14" fillId="0" borderId="0" xfId="1" applyNumberFormat="1" applyFont="1" applyAlignment="1">
      <alignment horizontal="center"/>
    </xf>
    <xf numFmtId="10" fontId="14" fillId="0" borderId="0" xfId="1" applyNumberFormat="1" applyFont="1" applyFill="1" applyAlignment="1">
      <alignment horizontal="right"/>
    </xf>
    <xf numFmtId="10" fontId="14" fillId="0" borderId="0" xfId="10" applyNumberFormat="1" applyFont="1" applyFill="1" applyAlignment="1"/>
    <xf numFmtId="3" fontId="14" fillId="0" borderId="4" xfId="1" applyNumberFormat="1" applyFont="1" applyBorder="1"/>
    <xf numFmtId="3" fontId="15" fillId="0" borderId="0" xfId="1" applyNumberFormat="1" applyFont="1" applyBorder="1" applyAlignment="1">
      <alignment horizontal="right"/>
    </xf>
    <xf numFmtId="0" fontId="18" fillId="0" borderId="3" xfId="1" applyNumberFormat="1" applyFont="1" applyBorder="1" applyAlignment="1">
      <alignment horizontal="left"/>
    </xf>
    <xf numFmtId="3" fontId="15" fillId="0" borderId="3" xfId="1" applyNumberFormat="1" applyFont="1" applyBorder="1" applyAlignment="1">
      <alignment horizontal="right"/>
    </xf>
    <xf numFmtId="3" fontId="18" fillId="0" borderId="3" xfId="1" applyNumberFormat="1" applyFont="1" applyBorder="1" applyAlignment="1">
      <alignment horizontal="right"/>
    </xf>
    <xf numFmtId="0" fontId="18" fillId="0" borderId="0" xfId="1" applyNumberFormat="1" applyFont="1" applyBorder="1" applyAlignment="1">
      <alignment horizontal="left"/>
    </xf>
    <xf numFmtId="3" fontId="17" fillId="0" borderId="0" xfId="1" applyNumberFormat="1" applyFont="1" applyBorder="1" applyAlignment="1">
      <alignment horizontal="right"/>
    </xf>
    <xf numFmtId="3" fontId="14" fillId="0" borderId="0" xfId="1" applyNumberFormat="1" applyFont="1" applyBorder="1" applyAlignment="1">
      <alignment horizontal="right"/>
    </xf>
    <xf numFmtId="167" fontId="18" fillId="0" borderId="5" xfId="1" applyNumberFormat="1" applyFont="1" applyBorder="1" applyAlignment="1">
      <alignment horizontal="left"/>
    </xf>
    <xf numFmtId="0" fontId="18" fillId="0" borderId="5" xfId="1" applyFont="1" applyBorder="1" applyAlignment="1">
      <alignment horizontal="center"/>
    </xf>
    <xf numFmtId="168" fontId="18" fillId="0" borderId="5" xfId="1" applyNumberFormat="1" applyFont="1" applyBorder="1" applyAlignment="1"/>
    <xf numFmtId="164" fontId="18" fillId="0" borderId="5" xfId="2" applyNumberFormat="1" applyFont="1" applyFill="1" applyBorder="1" applyAlignment="1">
      <alignment horizontal="right"/>
    </xf>
    <xf numFmtId="3" fontId="14" fillId="0" borderId="0" xfId="1" applyNumberFormat="1" applyFont="1" applyFill="1" applyAlignment="1">
      <alignment horizontal="right"/>
    </xf>
    <xf numFmtId="168" fontId="14" fillId="0" borderId="0" xfId="1" applyNumberFormat="1" applyFont="1" applyAlignment="1"/>
    <xf numFmtId="173" fontId="14" fillId="0" borderId="0" xfId="10" applyNumberFormat="1" applyFont="1" applyFill="1" applyAlignment="1">
      <alignment horizontal="right"/>
    </xf>
    <xf numFmtId="0" fontId="14" fillId="0" borderId="0" xfId="1" applyNumberFormat="1" applyFont="1" applyFill="1" applyBorder="1" applyAlignment="1">
      <alignment horizontal="left"/>
    </xf>
    <xf numFmtId="172" fontId="28" fillId="0" borderId="0" xfId="11" applyNumberFormat="1" applyFont="1" applyFill="1"/>
    <xf numFmtId="0" fontId="14" fillId="0" borderId="0" xfId="1" applyFont="1" applyFill="1" applyAlignment="1">
      <alignment horizontal="right"/>
    </xf>
    <xf numFmtId="0" fontId="14" fillId="0" borderId="0" xfId="1" applyFont="1" applyFill="1" applyAlignment="1">
      <alignment horizontal="right" vertical="top"/>
    </xf>
    <xf numFmtId="3" fontId="14" fillId="0" borderId="0" xfId="1" applyNumberFormat="1" applyFont="1" applyFill="1"/>
    <xf numFmtId="164" fontId="14" fillId="0" borderId="2" xfId="2" applyNumberFormat="1" applyFont="1" applyFill="1" applyBorder="1"/>
    <xf numFmtId="0" fontId="42" fillId="0" borderId="0" xfId="1" applyFont="1" applyAlignment="1">
      <alignment horizontal="center"/>
    </xf>
    <xf numFmtId="0" fontId="42" fillId="0" borderId="0" xfId="1" applyFont="1"/>
    <xf numFmtId="0" fontId="44" fillId="0" borderId="0" xfId="1" applyFont="1" applyAlignment="1">
      <alignment horizontal="center"/>
    </xf>
    <xf numFmtId="0" fontId="54" fillId="0" borderId="0" xfId="1" applyFont="1"/>
    <xf numFmtId="0" fontId="55" fillId="0" borderId="0" xfId="1" applyFont="1" applyFill="1" applyAlignment="1">
      <alignment horizontal="center"/>
    </xf>
    <xf numFmtId="0" fontId="54" fillId="0" borderId="0" xfId="1" applyFont="1" applyFill="1" applyAlignment="1">
      <alignment horizontal="center"/>
    </xf>
    <xf numFmtId="0" fontId="25" fillId="0" borderId="0" xfId="1" applyFont="1" applyFill="1" applyAlignment="1">
      <alignment horizontal="right"/>
    </xf>
    <xf numFmtId="0" fontId="54" fillId="0" borderId="0" xfId="1" applyFont="1" applyFill="1" applyBorder="1" applyAlignment="1">
      <alignment horizontal="right"/>
    </xf>
    <xf numFmtId="0" fontId="54" fillId="0" borderId="0" xfId="1" applyFont="1" applyFill="1" applyBorder="1" applyAlignment="1">
      <alignment horizontal="center"/>
    </xf>
    <xf numFmtId="167" fontId="14" fillId="0" borderId="4" xfId="10" applyNumberFormat="1" applyFont="1" applyFill="1" applyBorder="1" applyAlignment="1">
      <alignment horizontal="center" wrapText="1"/>
    </xf>
    <xf numFmtId="0" fontId="14" fillId="0" borderId="4" xfId="1" applyFont="1" applyFill="1" applyBorder="1"/>
    <xf numFmtId="0" fontId="25" fillId="0" borderId="0" xfId="1" applyFont="1"/>
    <xf numFmtId="0" fontId="42" fillId="0" borderId="0" xfId="1" applyFont="1" applyAlignment="1">
      <alignment horizontal="left" wrapText="1"/>
    </xf>
    <xf numFmtId="37" fontId="42" fillId="0" borderId="0" xfId="1" applyNumberFormat="1" applyFont="1" applyAlignment="1">
      <alignment horizontal="right" wrapText="1"/>
    </xf>
    <xf numFmtId="0" fontId="14" fillId="0" borderId="0" xfId="1" applyFont="1" applyAlignment="1">
      <alignment horizontal="right" wrapText="1"/>
    </xf>
    <xf numFmtId="164" fontId="14" fillId="0" borderId="0" xfId="2" applyNumberFormat="1" applyFont="1" applyAlignment="1">
      <alignment horizontal="left" wrapText="1"/>
    </xf>
    <xf numFmtId="0" fontId="42" fillId="0" borderId="0" xfId="1" applyFont="1" applyAlignment="1">
      <alignment horizontal="right" wrapText="1"/>
    </xf>
    <xf numFmtId="0" fontId="54" fillId="0" borderId="0" xfId="1" applyNumberFormat="1" applyFont="1" applyFill="1" applyBorder="1" applyAlignment="1">
      <alignment horizontal="center"/>
    </xf>
    <xf numFmtId="0" fontId="14" fillId="8" borderId="4" xfId="1" applyFont="1" applyFill="1" applyBorder="1" applyAlignment="1">
      <alignment horizontal="right"/>
    </xf>
    <xf numFmtId="172" fontId="42" fillId="0" borderId="0" xfId="1" applyNumberFormat="1" applyFont="1" applyFill="1" applyAlignment="1">
      <alignment horizontal="center" wrapText="1"/>
    </xf>
    <xf numFmtId="0" fontId="42" fillId="0" borderId="0" xfId="1" applyFont="1" applyAlignment="1">
      <alignment horizontal="right"/>
    </xf>
    <xf numFmtId="0" fontId="54" fillId="0" borderId="0" xfId="1" applyFont="1" applyBorder="1" applyAlignment="1">
      <alignment horizontal="center"/>
    </xf>
    <xf numFmtId="0" fontId="14" fillId="0" borderId="0" xfId="1" applyFont="1" applyFill="1" applyAlignment="1">
      <alignment horizontal="left" vertical="center" wrapText="1"/>
    </xf>
    <xf numFmtId="0" fontId="14" fillId="8" borderId="0" xfId="1" applyFont="1" applyFill="1" applyAlignment="1">
      <alignment horizontal="right"/>
    </xf>
    <xf numFmtId="37" fontId="14" fillId="8" borderId="0" xfId="1" applyNumberFormat="1" applyFont="1" applyFill="1" applyAlignment="1">
      <alignment horizontal="right" wrapText="1"/>
    </xf>
    <xf numFmtId="172" fontId="42" fillId="0" borderId="3" xfId="1" applyNumberFormat="1" applyFont="1" applyFill="1" applyBorder="1" applyAlignment="1">
      <alignment horizontal="center" wrapText="1"/>
    </xf>
    <xf numFmtId="0" fontId="42" fillId="0" borderId="5" xfId="1" applyFont="1" applyBorder="1"/>
    <xf numFmtId="37" fontId="14" fillId="0" borderId="0" xfId="1" applyNumberFormat="1" applyFont="1" applyFill="1" applyAlignment="1">
      <alignment horizontal="right" wrapText="1"/>
    </xf>
    <xf numFmtId="0" fontId="54" fillId="0" borderId="0" xfId="1" applyFont="1" applyFill="1"/>
    <xf numFmtId="0" fontId="17" fillId="0" borderId="0" xfId="1" applyFont="1" applyFill="1"/>
    <xf numFmtId="0" fontId="42" fillId="0" borderId="0" xfId="1" applyFont="1" applyFill="1" applyAlignment="1">
      <alignment horizontal="right"/>
    </xf>
    <xf numFmtId="37" fontId="42" fillId="0" borderId="0" xfId="1" applyNumberFormat="1" applyFont="1" applyFill="1"/>
    <xf numFmtId="0" fontId="42" fillId="0" borderId="0" xfId="1" applyFont="1" applyFill="1" applyAlignment="1">
      <alignment horizontal="left" wrapText="1"/>
    </xf>
    <xf numFmtId="0" fontId="51" fillId="0" borderId="0" xfId="1" applyFont="1" applyFill="1"/>
    <xf numFmtId="0" fontId="42" fillId="0" borderId="0" xfId="1" applyFont="1" applyFill="1" applyBorder="1"/>
    <xf numFmtId="37" fontId="54" fillId="0" borderId="0" xfId="1" applyNumberFormat="1" applyFont="1" applyFill="1"/>
    <xf numFmtId="41" fontId="14" fillId="0" borderId="0" xfId="1" applyNumberFormat="1" applyFont="1" applyFill="1" applyBorder="1" applyAlignment="1">
      <alignment horizontal="right"/>
    </xf>
    <xf numFmtId="41" fontId="42" fillId="0" borderId="0" xfId="1" applyNumberFormat="1" applyFont="1" applyFill="1" applyAlignment="1">
      <alignment horizontal="right"/>
    </xf>
    <xf numFmtId="41" fontId="42" fillId="0" borderId="0" xfId="1" applyNumberFormat="1" applyFont="1" applyFill="1" applyBorder="1" applyAlignment="1">
      <alignment horizontal="right"/>
    </xf>
    <xf numFmtId="164" fontId="42" fillId="0" borderId="0" xfId="2" applyNumberFormat="1" applyFont="1" applyFill="1" applyAlignment="1">
      <alignment horizontal="right"/>
    </xf>
    <xf numFmtId="37" fontId="42" fillId="0" borderId="0" xfId="1" applyNumberFormat="1" applyFont="1" applyFill="1" applyAlignment="1">
      <alignment horizontal="right" wrapText="1"/>
    </xf>
    <xf numFmtId="0" fontId="42" fillId="0" borderId="0" xfId="1" applyFont="1" applyFill="1" applyAlignment="1">
      <alignment horizontal="lef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4" fillId="0" borderId="0" xfId="2" applyNumberFormat="1" applyFont="1" applyBorder="1"/>
    <xf numFmtId="10" fontId="14" fillId="0" borderId="0" xfId="10" applyNumberFormat="1" applyFont="1" applyFill="1"/>
    <xf numFmtId="176" fontId="14" fillId="0" borderId="0" xfId="2" applyNumberFormat="1" applyFont="1" applyFill="1"/>
    <xf numFmtId="37" fontId="14" fillId="7" borderId="0" xfId="1" applyNumberFormat="1" applyFont="1" applyFill="1" applyAlignment="1">
      <alignment horizontal="right"/>
    </xf>
    <xf numFmtId="37" fontId="42" fillId="7" borderId="0" xfId="1" applyNumberFormat="1" applyFont="1" applyFill="1" applyAlignment="1">
      <alignment horizontal="right"/>
    </xf>
    <xf numFmtId="164" fontId="33" fillId="0" borderId="0" xfId="2" applyNumberFormat="1" applyFont="1" applyFill="1"/>
    <xf numFmtId="3" fontId="14" fillId="8" borderId="0" xfId="1" applyNumberFormat="1" applyFont="1" applyFill="1" applyBorder="1"/>
    <xf numFmtId="0" fontId="23" fillId="0" borderId="0" xfId="1" applyFont="1" applyFill="1" applyBorder="1"/>
    <xf numFmtId="0" fontId="51" fillId="0" borderId="0" xfId="1" applyFont="1" applyFill="1" applyBorder="1"/>
    <xf numFmtId="164" fontId="42" fillId="8" borderId="0" xfId="2" applyNumberFormat="1" applyFont="1" applyFill="1" applyAlignment="1">
      <alignment horizontal="right" wrapText="1"/>
    </xf>
    <xf numFmtId="3" fontId="14" fillId="0" borderId="0" xfId="2" applyNumberFormat="1" applyFont="1" applyFill="1"/>
    <xf numFmtId="164" fontId="23" fillId="0" borderId="0" xfId="2" applyNumberFormat="1" applyFont="1" applyFill="1"/>
    <xf numFmtId="167" fontId="14" fillId="0" borderId="0" xfId="10" applyNumberFormat="1" applyFont="1"/>
    <xf numFmtId="164" fontId="23" fillId="0" borderId="0" xfId="2" applyNumberFormat="1" applyFont="1"/>
    <xf numFmtId="166" fontId="14" fillId="0" borderId="0" xfId="6" applyNumberFormat="1" applyFont="1" applyFill="1" applyBorder="1"/>
    <xf numFmtId="10" fontId="23" fillId="0" borderId="0" xfId="10" applyNumberFormat="1" applyFont="1"/>
    <xf numFmtId="10" fontId="23" fillId="0" borderId="0" xfId="2" applyNumberFormat="1" applyFont="1"/>
    <xf numFmtId="3" fontId="14" fillId="7" borderId="0" xfId="2" applyNumberFormat="1" applyFont="1" applyFill="1" applyBorder="1"/>
    <xf numFmtId="164" fontId="14" fillId="0" borderId="0" xfId="2" applyNumberFormat="1" applyFont="1" applyFill="1" applyBorder="1" applyAlignment="1">
      <alignment horizontal="left"/>
    </xf>
    <xf numFmtId="164" fontId="14" fillId="0" borderId="2" xfId="2" applyNumberFormat="1" applyFont="1" applyFill="1" applyBorder="1" applyAlignment="1"/>
    <xf numFmtId="164" fontId="14" fillId="10" borderId="12" xfId="2" applyNumberFormat="1" applyFont="1" applyFill="1" applyBorder="1"/>
    <xf numFmtId="164" fontId="14" fillId="0" borderId="2" xfId="2" applyNumberFormat="1" applyFont="1" applyBorder="1"/>
    <xf numFmtId="3" fontId="14" fillId="0" borderId="0" xfId="6" applyNumberFormat="1" applyFont="1" applyFill="1" applyBorder="1"/>
    <xf numFmtId="167" fontId="14" fillId="0" borderId="0" xfId="10" applyNumberFormat="1" applyFont="1" applyFill="1" applyBorder="1"/>
    <xf numFmtId="164" fontId="14" fillId="0" borderId="0" xfId="2" applyNumberFormat="1" applyFont="1" applyFill="1" applyBorder="1" applyAlignment="1">
      <alignment horizontal="center" wrapText="1"/>
    </xf>
    <xf numFmtId="10" fontId="14" fillId="0" borderId="0" xfId="10" applyNumberFormat="1" applyFont="1"/>
    <xf numFmtId="0" fontId="12" fillId="0" borderId="0" xfId="0" applyFont="1" applyFill="1" applyBorder="1" applyAlignment="1">
      <alignment horizontal="center"/>
    </xf>
    <xf numFmtId="0" fontId="14" fillId="0" borderId="0" xfId="0" applyFont="1" applyFill="1" applyBorder="1"/>
    <xf numFmtId="0" fontId="33" fillId="0" borderId="0" xfId="0" applyFont="1"/>
    <xf numFmtId="164" fontId="30" fillId="0" borderId="0" xfId="2" applyNumberFormat="1" applyFont="1" applyFill="1" applyAlignment="1"/>
    <xf numFmtId="10" fontId="33" fillId="0" borderId="0" xfId="10" applyNumberFormat="1" applyFont="1" applyFill="1" applyBorder="1"/>
    <xf numFmtId="37" fontId="42" fillId="0" borderId="21" xfId="1" applyNumberFormat="1" applyFont="1" applyBorder="1" applyAlignment="1">
      <alignment horizontal="right" wrapText="1"/>
    </xf>
    <xf numFmtId="3" fontId="14" fillId="0" borderId="21" xfId="1" applyNumberFormat="1" applyFont="1" applyFill="1" applyBorder="1"/>
    <xf numFmtId="0" fontId="62" fillId="0" borderId="0" xfId="0" applyFont="1" applyFill="1" applyBorder="1" applyAlignment="1">
      <alignment horizontal="center"/>
    </xf>
    <xf numFmtId="0" fontId="12" fillId="0" borderId="0" xfId="0" applyFont="1" applyFill="1" applyBorder="1" applyAlignment="1">
      <alignment horizontal="center" wrapText="1"/>
    </xf>
    <xf numFmtId="0" fontId="12" fillId="0" borderId="15" xfId="0" applyFont="1" applyFill="1" applyBorder="1" applyAlignment="1">
      <alignment horizontal="center" wrapText="1"/>
    </xf>
    <xf numFmtId="0" fontId="48" fillId="0" borderId="0" xfId="0" applyFont="1" applyFill="1" applyBorder="1" applyAlignment="1"/>
    <xf numFmtId="0" fontId="48" fillId="0" borderId="0" xfId="0" applyFont="1" applyFill="1" applyBorder="1" applyAlignment="1">
      <alignment horizontal="center"/>
    </xf>
    <xf numFmtId="0" fontId="48" fillId="0" borderId="16" xfId="0" applyFont="1" applyFill="1" applyBorder="1" applyAlignment="1">
      <alignment horizontal="left"/>
    </xf>
    <xf numFmtId="0" fontId="48" fillId="0" borderId="0" xfId="0" applyFont="1" applyFill="1" applyBorder="1" applyAlignment="1">
      <alignment horizontal="left"/>
    </xf>
    <xf numFmtId="43" fontId="64" fillId="0" borderId="0" xfId="2" applyFont="1" applyFill="1" applyBorder="1" applyAlignment="1"/>
    <xf numFmtId="0" fontId="14" fillId="0" borderId="2" xfId="0" applyFont="1" applyFill="1" applyBorder="1"/>
    <xf numFmtId="0" fontId="14" fillId="0" borderId="0" xfId="0" applyFont="1" applyFill="1" applyBorder="1" applyAlignment="1"/>
    <xf numFmtId="0" fontId="48" fillId="0" borderId="0" xfId="0" applyFont="1" applyFill="1" applyBorder="1" applyAlignment="1">
      <alignment wrapText="1"/>
    </xf>
    <xf numFmtId="0" fontId="13" fillId="0" borderId="0" xfId="0" applyFont="1" applyFill="1" applyBorder="1" applyAlignment="1"/>
    <xf numFmtId="166" fontId="14" fillId="0" borderId="0" xfId="0" applyNumberFormat="1" applyFont="1" applyFill="1" applyBorder="1" applyAlignment="1">
      <alignment horizontal="center"/>
    </xf>
    <xf numFmtId="0" fontId="14" fillId="0" borderId="0" xfId="0" applyFont="1" applyFill="1" applyBorder="1" applyAlignment="1">
      <alignment horizontal="center"/>
    </xf>
    <xf numFmtId="43" fontId="14" fillId="0" borderId="0" xfId="2" applyFont="1" applyFill="1" applyBorder="1" applyAlignment="1"/>
    <xf numFmtId="0" fontId="61"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60" fillId="0" borderId="0" xfId="0" applyFont="1" applyFill="1" applyBorder="1" applyAlignment="1"/>
    <xf numFmtId="0" fontId="13" fillId="0" borderId="15" xfId="0" applyFont="1" applyFill="1" applyBorder="1" applyAlignment="1">
      <alignment horizontal="center" wrapText="1"/>
    </xf>
    <xf numFmtId="0" fontId="14" fillId="0" borderId="16" xfId="0" applyFont="1" applyFill="1" applyBorder="1" applyAlignment="1"/>
    <xf numFmtId="0" fontId="14" fillId="0" borderId="15" xfId="0" applyFont="1" applyFill="1" applyBorder="1"/>
    <xf numFmtId="0" fontId="14" fillId="0" borderId="6" xfId="0" applyFont="1" applyFill="1" applyBorder="1" applyAlignment="1"/>
    <xf numFmtId="0" fontId="14" fillId="0" borderId="2" xfId="0" applyFont="1" applyFill="1" applyBorder="1" applyAlignment="1"/>
    <xf numFmtId="0" fontId="14" fillId="0" borderId="2" xfId="0" applyFont="1" applyFill="1" applyBorder="1" applyAlignment="1">
      <alignment horizontal="center"/>
    </xf>
    <xf numFmtId="166" fontId="14" fillId="0" borderId="2" xfId="6" applyNumberFormat="1" applyFont="1" applyFill="1" applyBorder="1" applyAlignment="1">
      <alignment horizontal="center"/>
    </xf>
    <xf numFmtId="166" fontId="14" fillId="0" borderId="2" xfId="0" applyNumberFormat="1" applyFont="1" applyFill="1" applyBorder="1" applyAlignment="1">
      <alignment horizontal="center"/>
    </xf>
    <xf numFmtId="0" fontId="17" fillId="0" borderId="2" xfId="0" applyFont="1" applyFill="1" applyBorder="1"/>
    <xf numFmtId="0" fontId="14" fillId="0" borderId="9" xfId="0" applyFont="1" applyFill="1" applyBorder="1"/>
    <xf numFmtId="0" fontId="60" fillId="0" borderId="0" xfId="0" applyFont="1" applyFill="1" applyBorder="1"/>
    <xf numFmtId="166" fontId="14" fillId="0" borderId="21" xfId="0" applyNumberFormat="1" applyFont="1" applyFill="1" applyBorder="1" applyAlignment="1">
      <alignment horizontal="center"/>
    </xf>
    <xf numFmtId="0" fontId="11" fillId="0" borderId="0" xfId="21" applyFont="1"/>
    <xf numFmtId="0" fontId="11" fillId="0" borderId="0" xfId="21" applyFont="1" applyAlignment="1">
      <alignment horizontal="center"/>
    </xf>
    <xf numFmtId="0" fontId="12" fillId="0" borderId="4" xfId="21" applyFont="1" applyBorder="1" applyAlignment="1">
      <alignment horizontal="center"/>
    </xf>
    <xf numFmtId="0" fontId="12" fillId="0" borderId="0" xfId="21" applyFont="1"/>
    <xf numFmtId="43" fontId="11" fillId="0" borderId="0" xfId="2" applyNumberFormat="1" applyFont="1"/>
    <xf numFmtId="13" fontId="11" fillId="0" borderId="0" xfId="21" applyNumberFormat="1" applyFont="1"/>
    <xf numFmtId="49" fontId="11" fillId="0" borderId="0" xfId="21" applyNumberFormat="1" applyFont="1" applyAlignment="1">
      <alignment horizontal="left" indent="1"/>
    </xf>
    <xf numFmtId="2" fontId="11" fillId="0" borderId="0" xfId="21" applyNumberFormat="1" applyFont="1"/>
    <xf numFmtId="17" fontId="11" fillId="0" borderId="0" xfId="21" applyNumberFormat="1" applyFont="1"/>
    <xf numFmtId="37" fontId="14" fillId="8" borderId="5" xfId="1" applyNumberFormat="1" applyFont="1" applyFill="1" applyBorder="1" applyAlignment="1" applyProtection="1">
      <alignment horizontal="right" wrapText="1"/>
      <protection locked="0"/>
    </xf>
    <xf numFmtId="3" fontId="14" fillId="8" borderId="0" xfId="1" applyNumberFormat="1" applyFont="1" applyFill="1" applyBorder="1" applyProtection="1">
      <protection locked="0"/>
    </xf>
    <xf numFmtId="164" fontId="14" fillId="0" borderId="0" xfId="2" applyNumberFormat="1" applyFont="1" applyAlignment="1" applyProtection="1">
      <protection locked="0"/>
    </xf>
    <xf numFmtId="0" fontId="11" fillId="0" borderId="0" xfId="21" applyFont="1" applyFill="1"/>
    <xf numFmtId="0" fontId="14" fillId="0" borderId="0" xfId="21" applyFont="1"/>
    <xf numFmtId="0" fontId="14" fillId="0" borderId="0" xfId="21" applyFont="1" applyFill="1"/>
    <xf numFmtId="0" fontId="14" fillId="0" borderId="0" xfId="21" applyFont="1" applyAlignment="1">
      <alignment horizontal="center"/>
    </xf>
    <xf numFmtId="0" fontId="14" fillId="0" borderId="0" xfId="21" applyFont="1" applyBorder="1"/>
    <xf numFmtId="0" fontId="13" fillId="0" borderId="0" xfId="21" applyFont="1" applyFill="1" applyBorder="1" applyAlignment="1">
      <alignment horizontal="center" wrapText="1"/>
    </xf>
    <xf numFmtId="0" fontId="14" fillId="0" borderId="0" xfId="21" applyFont="1" applyFill="1" applyBorder="1" applyAlignment="1">
      <alignment horizontal="center"/>
    </xf>
    <xf numFmtId="0" fontId="13" fillId="0" borderId="0" xfId="21" applyFont="1" applyFill="1" applyBorder="1" applyAlignment="1"/>
    <xf numFmtId="0" fontId="14" fillId="0" borderId="0" xfId="21" applyFont="1" applyFill="1" applyBorder="1"/>
    <xf numFmtId="0" fontId="23" fillId="0" borderId="0" xfId="21" applyFont="1" applyFill="1" applyBorder="1" applyAlignment="1">
      <alignment horizontal="center"/>
    </xf>
    <xf numFmtId="0" fontId="23" fillId="0" borderId="0" xfId="21" applyFont="1" applyFill="1"/>
    <xf numFmtId="0" fontId="23" fillId="0" borderId="0" xfId="21" applyFont="1"/>
    <xf numFmtId="164" fontId="22" fillId="0" borderId="0" xfId="2" applyNumberFormat="1" applyFont="1" applyFill="1" applyBorder="1"/>
    <xf numFmtId="0" fontId="65" fillId="0" borderId="0" xfId="0" applyFont="1" applyBorder="1" applyAlignment="1">
      <alignment vertical="center"/>
    </xf>
    <xf numFmtId="164" fontId="65" fillId="0" borderId="0" xfId="2" applyNumberFormat="1" applyFont="1" applyBorder="1"/>
    <xf numFmtId="0" fontId="65" fillId="0" borderId="0" xfId="0" applyFont="1" applyFill="1" applyBorder="1" applyAlignment="1"/>
    <xf numFmtId="0" fontId="65" fillId="0" borderId="0" xfId="0" applyFont="1" applyFill="1" applyBorder="1" applyAlignment="1">
      <alignment wrapText="1"/>
    </xf>
    <xf numFmtId="0" fontId="66" fillId="0" borderId="0" xfId="0" applyFont="1" applyFill="1" applyBorder="1" applyAlignment="1"/>
    <xf numFmtId="0" fontId="13" fillId="0" borderId="0" xfId="21" applyNumberFormat="1" applyFont="1" applyFill="1" applyBorder="1" applyAlignment="1">
      <alignment horizontal="center"/>
    </xf>
    <xf numFmtId="0" fontId="13" fillId="0" borderId="0" xfId="21" applyFont="1" applyAlignment="1">
      <alignment horizontal="centerContinuous"/>
    </xf>
    <xf numFmtId="0" fontId="14" fillId="0" borderId="0" xfId="21" applyNumberFormat="1" applyFont="1" applyFill="1" applyBorder="1" applyAlignment="1"/>
    <xf numFmtId="0" fontId="14" fillId="0" borderId="0" xfId="21" applyNumberFormat="1" applyFont="1" applyFill="1" applyBorder="1" applyAlignment="1">
      <alignment horizontal="center"/>
    </xf>
    <xf numFmtId="37" fontId="14" fillId="0" borderId="0" xfId="21" applyNumberFormat="1" applyFont="1" applyBorder="1" applyAlignment="1">
      <alignment horizontal="left"/>
    </xf>
    <xf numFmtId="37" fontId="43" fillId="0" borderId="0" xfId="21" applyNumberFormat="1" applyFont="1" applyBorder="1" applyAlignment="1">
      <alignment horizontal="left"/>
    </xf>
    <xf numFmtId="0" fontId="13" fillId="0" borderId="0" xfId="21" applyFont="1" applyFill="1" applyBorder="1" applyAlignment="1">
      <alignment horizontal="left"/>
    </xf>
    <xf numFmtId="0" fontId="14" fillId="0" borderId="0" xfId="21" applyNumberFormat="1" applyFont="1" applyBorder="1" applyAlignment="1">
      <alignment horizontal="center"/>
    </xf>
    <xf numFmtId="0" fontId="14" fillId="0" borderId="0" xfId="21" applyFont="1" applyBorder="1" applyAlignment="1"/>
    <xf numFmtId="0" fontId="13" fillId="0" borderId="0" xfId="21" applyFont="1" applyBorder="1" applyAlignment="1">
      <alignment horizontal="center"/>
    </xf>
    <xf numFmtId="0" fontId="13" fillId="10" borderId="11" xfId="21" applyFont="1" applyFill="1" applyBorder="1" applyAlignment="1"/>
    <xf numFmtId="0" fontId="13" fillId="10" borderId="12" xfId="21" applyFont="1" applyFill="1" applyBorder="1" applyAlignment="1"/>
    <xf numFmtId="0" fontId="13" fillId="10" borderId="12" xfId="21" applyFont="1" applyFill="1" applyBorder="1" applyAlignment="1">
      <alignment horizontal="center"/>
    </xf>
    <xf numFmtId="0" fontId="13" fillId="10" borderId="12" xfId="21" applyFont="1" applyFill="1" applyBorder="1" applyAlignment="1">
      <alignment wrapText="1"/>
    </xf>
    <xf numFmtId="0" fontId="13" fillId="10" borderId="14" xfId="21" applyFont="1" applyFill="1" applyBorder="1" applyAlignment="1">
      <alignment horizontal="center" wrapText="1"/>
    </xf>
    <xf numFmtId="0" fontId="14" fillId="0" borderId="7" xfId="21" applyFont="1" applyBorder="1" applyAlignment="1">
      <alignment horizontal="center"/>
    </xf>
    <xf numFmtId="0" fontId="13" fillId="0" borderId="8" xfId="21" applyNumberFormat="1" applyFont="1" applyFill="1" applyBorder="1" applyAlignment="1"/>
    <xf numFmtId="0" fontId="14" fillId="0" borderId="8" xfId="21" applyFont="1" applyBorder="1" applyAlignment="1"/>
    <xf numFmtId="0" fontId="14" fillId="0" borderId="8" xfId="21" applyFont="1" applyBorder="1"/>
    <xf numFmtId="0" fontId="14" fillId="0" borderId="8" xfId="21" applyFont="1" applyBorder="1" applyAlignment="1">
      <alignment horizontal="center"/>
    </xf>
    <xf numFmtId="0" fontId="14" fillId="0" borderId="23" xfId="21" applyFont="1" applyBorder="1"/>
    <xf numFmtId="0" fontId="14" fillId="0" borderId="16" xfId="21" applyFont="1" applyBorder="1" applyAlignment="1">
      <alignment horizontal="center"/>
    </xf>
    <xf numFmtId="0" fontId="13" fillId="0" borderId="0" xfId="21" applyNumberFormat="1" applyFont="1" applyFill="1" applyBorder="1" applyAlignment="1"/>
    <xf numFmtId="0" fontId="14" fillId="0" borderId="0" xfId="21" applyFont="1" applyFill="1" applyBorder="1" applyAlignment="1">
      <alignment horizontal="left"/>
    </xf>
    <xf numFmtId="164" fontId="14" fillId="8" borderId="0" xfId="2" applyNumberFormat="1" applyFont="1" applyFill="1" applyBorder="1"/>
    <xf numFmtId="3" fontId="14" fillId="0" borderId="0" xfId="21" applyNumberFormat="1" applyFont="1" applyFill="1" applyBorder="1"/>
    <xf numFmtId="0" fontId="14" fillId="0" borderId="16" xfId="21" applyNumberFormat="1" applyFont="1" applyFill="1" applyBorder="1" applyAlignment="1">
      <alignment horizontal="center"/>
    </xf>
    <xf numFmtId="0" fontId="14" fillId="0" borderId="0" xfId="21" applyNumberFormat="1" applyFont="1" applyFill="1" applyBorder="1" applyAlignment="1">
      <alignment horizontal="left"/>
    </xf>
    <xf numFmtId="3" fontId="14" fillId="0" borderId="0" xfId="21" applyNumberFormat="1" applyFont="1" applyFill="1" applyBorder="1" applyAlignment="1">
      <alignment horizontal="center"/>
    </xf>
    <xf numFmtId="3" fontId="14" fillId="0" borderId="0" xfId="21" applyNumberFormat="1" applyFont="1" applyFill="1" applyBorder="1" applyAlignment="1">
      <alignment horizontal="left"/>
    </xf>
    <xf numFmtId="0" fontId="14" fillId="0" borderId="15" xfId="21" applyFont="1" applyBorder="1"/>
    <xf numFmtId="3" fontId="14" fillId="0" borderId="0" xfId="21" applyNumberFormat="1" applyFont="1" applyFill="1" applyBorder="1" applyAlignment="1"/>
    <xf numFmtId="0" fontId="14" fillId="0" borderId="16" xfId="21" applyFont="1" applyFill="1" applyBorder="1" applyAlignment="1">
      <alignment horizontal="center"/>
    </xf>
    <xf numFmtId="0" fontId="13" fillId="0" borderId="0" xfId="21" applyNumberFormat="1" applyFont="1" applyFill="1" applyBorder="1" applyAlignment="1">
      <alignment horizontal="left"/>
    </xf>
    <xf numFmtId="0" fontId="14" fillId="0" borderId="0" xfId="21" applyFont="1" applyBorder="1" applyAlignment="1">
      <alignment horizontal="left"/>
    </xf>
    <xf numFmtId="0" fontId="14" fillId="0" borderId="6" xfId="21" applyFont="1" applyFill="1" applyBorder="1" applyAlignment="1">
      <alignment horizontal="center"/>
    </xf>
    <xf numFmtId="0" fontId="13" fillId="0" borderId="2" xfId="21" applyNumberFormat="1" applyFont="1" applyFill="1" applyBorder="1" applyAlignment="1">
      <alignment horizontal="left"/>
    </xf>
    <xf numFmtId="0" fontId="14" fillId="0" borderId="2" xfId="21" applyNumberFormat="1" applyFont="1" applyFill="1" applyBorder="1" applyAlignment="1">
      <alignment horizontal="left"/>
    </xf>
    <xf numFmtId="0" fontId="14" fillId="0" borderId="2" xfId="21" applyFont="1" applyFill="1" applyBorder="1"/>
    <xf numFmtId="0" fontId="14" fillId="0" borderId="2" xfId="21" applyFont="1" applyFill="1" applyBorder="1" applyAlignment="1">
      <alignment horizontal="center"/>
    </xf>
    <xf numFmtId="0" fontId="14" fillId="0" borderId="2" xfId="21" applyFont="1" applyFill="1" applyBorder="1" applyAlignment="1"/>
    <xf numFmtId="0" fontId="14" fillId="0" borderId="9" xfId="21" applyFont="1" applyFill="1" applyBorder="1"/>
    <xf numFmtId="0" fontId="14" fillId="0" borderId="0" xfId="21" applyFont="1" applyFill="1" applyBorder="1" applyAlignment="1"/>
    <xf numFmtId="0" fontId="14" fillId="0" borderId="0" xfId="21" applyNumberFormat="1" applyFont="1" applyBorder="1" applyAlignment="1">
      <alignment horizontal="left"/>
    </xf>
    <xf numFmtId="0" fontId="14" fillId="0" borderId="0" xfId="21" applyFont="1" applyBorder="1" applyAlignment="1">
      <alignment horizontal="center"/>
    </xf>
    <xf numFmtId="0" fontId="14" fillId="0" borderId="0" xfId="21" applyNumberFormat="1" applyFont="1" applyBorder="1" applyAlignment="1"/>
    <xf numFmtId="37" fontId="13" fillId="0" borderId="0" xfId="21" applyNumberFormat="1" applyFont="1" applyBorder="1" applyAlignment="1">
      <alignment horizontal="left"/>
    </xf>
    <xf numFmtId="0" fontId="14" fillId="10" borderId="12" xfId="21" applyFont="1" applyFill="1" applyBorder="1"/>
    <xf numFmtId="0" fontId="14" fillId="10" borderId="14" xfId="21" applyFont="1" applyFill="1" applyBorder="1"/>
    <xf numFmtId="0" fontId="13" fillId="0" borderId="16" xfId="21" applyFont="1" applyFill="1" applyBorder="1" applyAlignment="1"/>
    <xf numFmtId="0" fontId="13" fillId="0" borderId="0" xfId="21" applyFont="1" applyFill="1" applyBorder="1" applyAlignment="1">
      <alignment horizontal="center"/>
    </xf>
    <xf numFmtId="0" fontId="13" fillId="0" borderId="0" xfId="21" applyFont="1" applyFill="1" applyBorder="1" applyAlignment="1">
      <alignment wrapText="1"/>
    </xf>
    <xf numFmtId="0" fontId="14" fillId="0" borderId="15" xfId="21" applyFont="1" applyFill="1" applyBorder="1"/>
    <xf numFmtId="3" fontId="14" fillId="0" borderId="0" xfId="21" applyNumberFormat="1" applyFont="1" applyFill="1" applyAlignment="1">
      <alignment horizontal="center"/>
    </xf>
    <xf numFmtId="0" fontId="14" fillId="0" borderId="6" xfId="21" applyNumberFormat="1" applyFont="1" applyFill="1" applyBorder="1" applyAlignment="1">
      <alignment horizontal="center"/>
    </xf>
    <xf numFmtId="0" fontId="14" fillId="0" borderId="2" xfId="21" applyFont="1" applyBorder="1"/>
    <xf numFmtId="0" fontId="14" fillId="0" borderId="2" xfId="21" applyNumberFormat="1" applyFont="1" applyBorder="1" applyAlignment="1">
      <alignment horizontal="left"/>
    </xf>
    <xf numFmtId="0" fontId="14" fillId="0" borderId="2" xfId="21" applyFont="1" applyBorder="1" applyAlignment="1">
      <alignment horizontal="center"/>
    </xf>
    <xf numFmtId="0" fontId="14" fillId="0" borderId="2" xfId="21" applyNumberFormat="1" applyFont="1" applyBorder="1" applyAlignment="1"/>
    <xf numFmtId="0" fontId="14" fillId="0" borderId="9" xfId="21" applyFont="1" applyBorder="1"/>
    <xf numFmtId="0" fontId="13" fillId="10" borderId="12" xfId="21" applyFont="1" applyFill="1" applyBorder="1" applyAlignment="1">
      <alignment horizontal="center" wrapText="1"/>
    </xf>
    <xf numFmtId="0" fontId="14" fillId="0" borderId="16" xfId="21" applyFont="1" applyBorder="1"/>
    <xf numFmtId="0" fontId="14" fillId="0" borderId="0" xfId="21" applyFont="1" applyBorder="1" applyAlignment="1">
      <alignment horizontal="left" indent="1"/>
    </xf>
    <xf numFmtId="0" fontId="14" fillId="0" borderId="2" xfId="21" applyNumberFormat="1" applyFont="1" applyFill="1" applyBorder="1" applyAlignment="1">
      <alignment horizontal="center"/>
    </xf>
    <xf numFmtId="0" fontId="14" fillId="0" borderId="2" xfId="21" applyNumberFormat="1" applyFont="1" applyBorder="1" applyAlignment="1">
      <alignment horizontal="center"/>
    </xf>
    <xf numFmtId="3" fontId="13" fillId="10" borderId="12" xfId="21" applyNumberFormat="1" applyFont="1" applyFill="1" applyBorder="1" applyAlignment="1">
      <alignment horizontal="center" wrapText="1"/>
    </xf>
    <xf numFmtId="3" fontId="13" fillId="10" borderId="12" xfId="21" applyNumberFormat="1" applyFont="1" applyFill="1" applyBorder="1" applyAlignment="1">
      <alignment horizontal="center"/>
    </xf>
    <xf numFmtId="0" fontId="14" fillId="0" borderId="7" xfId="21" applyFont="1" applyFill="1" applyBorder="1"/>
    <xf numFmtId="0" fontId="13" fillId="0" borderId="8" xfId="21" applyNumberFormat="1" applyFont="1" applyFill="1" applyBorder="1" applyAlignment="1">
      <alignment horizontal="left"/>
    </xf>
    <xf numFmtId="0" fontId="13" fillId="0" borderId="8" xfId="21" applyFont="1" applyFill="1" applyBorder="1"/>
    <xf numFmtId="0" fontId="14" fillId="0" borderId="8" xfId="21" applyFont="1" applyFill="1" applyBorder="1"/>
    <xf numFmtId="0" fontId="14" fillId="0" borderId="8" xfId="21" applyFont="1" applyFill="1" applyBorder="1" applyAlignment="1">
      <alignment horizontal="center"/>
    </xf>
    <xf numFmtId="0" fontId="14" fillId="0" borderId="8" xfId="21" applyNumberFormat="1" applyFont="1" applyFill="1" applyBorder="1" applyAlignment="1">
      <alignment horizontal="left"/>
    </xf>
    <xf numFmtId="3" fontId="13" fillId="0" borderId="8" xfId="21" applyNumberFormat="1" applyFont="1" applyFill="1" applyBorder="1" applyAlignment="1">
      <alignment horizontal="center"/>
    </xf>
    <xf numFmtId="0" fontId="13" fillId="0" borderId="8" xfId="21" applyFont="1" applyFill="1" applyBorder="1" applyAlignment="1">
      <alignment horizontal="left"/>
    </xf>
    <xf numFmtId="167" fontId="14" fillId="0" borderId="8" xfId="21" applyNumberFormat="1" applyFont="1" applyFill="1" applyBorder="1"/>
    <xf numFmtId="0" fontId="14" fillId="0" borderId="23" xfId="21" applyFont="1" applyFill="1" applyBorder="1"/>
    <xf numFmtId="0" fontId="14" fillId="0" borderId="16" xfId="21" applyFont="1" applyFill="1" applyBorder="1"/>
    <xf numFmtId="0" fontId="13" fillId="0" borderId="0" xfId="21" applyFont="1" applyFill="1" applyBorder="1"/>
    <xf numFmtId="3" fontId="13" fillId="0" borderId="0" xfId="21" applyNumberFormat="1" applyFont="1" applyFill="1" applyBorder="1" applyAlignment="1">
      <alignment horizontal="center"/>
    </xf>
    <xf numFmtId="167" fontId="14" fillId="0" borderId="0" xfId="21" applyNumberFormat="1" applyFont="1" applyFill="1" applyBorder="1"/>
    <xf numFmtId="0" fontId="14" fillId="0" borderId="15" xfId="21" applyFont="1" applyFill="1" applyBorder="1" applyAlignment="1">
      <alignment horizontal="center" wrapText="1"/>
    </xf>
    <xf numFmtId="167" fontId="13" fillId="0" borderId="0" xfId="2" applyNumberFormat="1" applyFont="1" applyFill="1" applyBorder="1"/>
    <xf numFmtId="0" fontId="13" fillId="0" borderId="2" xfId="21" applyNumberFormat="1" applyFont="1" applyFill="1" applyBorder="1" applyAlignment="1"/>
    <xf numFmtId="3" fontId="14" fillId="0" borderId="0" xfId="21" applyNumberFormat="1" applyFont="1" applyBorder="1" applyAlignment="1">
      <alignment horizontal="center"/>
    </xf>
    <xf numFmtId="0" fontId="13" fillId="0" borderId="7" xfId="21" applyFont="1" applyBorder="1"/>
    <xf numFmtId="0" fontId="13" fillId="0" borderId="8" xfId="21" applyFont="1" applyBorder="1"/>
    <xf numFmtId="0" fontId="13" fillId="0" borderId="8" xfId="21" applyFont="1" applyBorder="1" applyAlignment="1">
      <alignment horizontal="left"/>
    </xf>
    <xf numFmtId="3" fontId="14" fillId="0" borderId="8" xfId="21" applyNumberFormat="1" applyFont="1" applyBorder="1" applyAlignment="1">
      <alignment horizontal="center"/>
    </xf>
    <xf numFmtId="3" fontId="14" fillId="0" borderId="8" xfId="21" applyNumberFormat="1" applyFont="1" applyBorder="1" applyAlignment="1"/>
    <xf numFmtId="167" fontId="14" fillId="0" borderId="0" xfId="21" applyNumberFormat="1" applyFont="1" applyBorder="1"/>
    <xf numFmtId="0" fontId="13" fillId="0" borderId="15" xfId="21" applyFont="1" applyFill="1" applyBorder="1" applyAlignment="1">
      <alignment horizontal="center" wrapText="1"/>
    </xf>
    <xf numFmtId="166" fontId="14" fillId="0" borderId="2" xfId="6" applyNumberFormat="1" applyFont="1" applyFill="1" applyBorder="1"/>
    <xf numFmtId="0" fontId="13" fillId="10" borderId="7" xfId="21" applyFont="1" applyFill="1" applyBorder="1" applyAlignment="1"/>
    <xf numFmtId="0" fontId="13" fillId="10" borderId="8" xfId="21" applyFont="1" applyFill="1" applyBorder="1" applyAlignment="1"/>
    <xf numFmtId="0" fontId="13" fillId="10" borderId="8" xfId="21" applyFont="1" applyFill="1" applyBorder="1" applyAlignment="1">
      <alignment horizontal="center"/>
    </xf>
    <xf numFmtId="0" fontId="13" fillId="10" borderId="8" xfId="21" applyFont="1" applyFill="1" applyBorder="1" applyAlignment="1">
      <alignment wrapText="1"/>
    </xf>
    <xf numFmtId="0" fontId="14" fillId="0" borderId="7" xfId="21" applyNumberFormat="1" applyFont="1" applyFill="1" applyBorder="1" applyAlignment="1">
      <alignment horizontal="center"/>
    </xf>
    <xf numFmtId="3" fontId="14" fillId="0" borderId="15" xfId="21" applyNumberFormat="1" applyFont="1" applyBorder="1" applyAlignment="1">
      <alignment horizontal="center"/>
    </xf>
    <xf numFmtId="0" fontId="13" fillId="0" borderId="0" xfId="21" applyNumberFormat="1" applyFont="1" applyBorder="1" applyAlignment="1">
      <alignment horizontal="left"/>
    </xf>
    <xf numFmtId="0" fontId="14" fillId="0" borderId="2" xfId="21" applyNumberFormat="1" applyFont="1" applyFill="1" applyBorder="1" applyAlignment="1"/>
    <xf numFmtId="3" fontId="14" fillId="0" borderId="9" xfId="21" applyNumberFormat="1" applyFont="1" applyBorder="1" applyAlignment="1">
      <alignment horizontal="center"/>
    </xf>
    <xf numFmtId="0" fontId="13" fillId="0" borderId="7" xfId="21" applyFont="1" applyFill="1" applyBorder="1" applyAlignment="1"/>
    <xf numFmtId="0" fontId="13" fillId="0" borderId="8" xfId="21" applyFont="1" applyFill="1" applyBorder="1" applyAlignment="1"/>
    <xf numFmtId="0" fontId="13" fillId="0" borderId="8" xfId="21" applyFont="1" applyFill="1" applyBorder="1" applyAlignment="1">
      <alignment horizontal="center"/>
    </xf>
    <xf numFmtId="0" fontId="13" fillId="0" borderId="8" xfId="21" applyFont="1" applyFill="1" applyBorder="1" applyAlignment="1">
      <alignment wrapText="1"/>
    </xf>
    <xf numFmtId="0" fontId="13" fillId="0" borderId="8" xfId="21" applyFont="1" applyFill="1" applyBorder="1" applyAlignment="1">
      <alignment horizontal="center" wrapText="1"/>
    </xf>
    <xf numFmtId="0" fontId="13" fillId="0" borderId="23" xfId="21" applyFont="1" applyFill="1" applyBorder="1" applyAlignment="1">
      <alignment horizontal="center" wrapText="1"/>
    </xf>
    <xf numFmtId="3" fontId="14" fillId="0" borderId="15" xfId="21" applyNumberFormat="1" applyFont="1" applyFill="1" applyBorder="1" applyAlignment="1">
      <alignment horizontal="right"/>
    </xf>
    <xf numFmtId="0" fontId="13" fillId="0" borderId="15" xfId="21" applyFont="1" applyBorder="1" applyAlignment="1">
      <alignment horizontal="center"/>
    </xf>
    <xf numFmtId="3" fontId="14" fillId="0" borderId="15" xfId="21" applyNumberFormat="1" applyFont="1" applyBorder="1" applyAlignment="1">
      <alignment horizontal="right"/>
    </xf>
    <xf numFmtId="0" fontId="14" fillId="0" borderId="6" xfId="21" applyFont="1" applyBorder="1"/>
    <xf numFmtId="0" fontId="13" fillId="0" borderId="0" xfId="21" applyFont="1" applyBorder="1"/>
    <xf numFmtId="0" fontId="14" fillId="0" borderId="15" xfId="21" applyFont="1" applyFill="1" applyBorder="1" applyAlignment="1">
      <alignment horizontal="center"/>
    </xf>
    <xf numFmtId="164" fontId="14" fillId="0" borderId="2" xfId="21" applyNumberFormat="1" applyFont="1" applyFill="1" applyBorder="1" applyAlignment="1">
      <alignment horizontal="center"/>
    </xf>
    <xf numFmtId="0" fontId="14" fillId="0" borderId="9" xfId="21" applyFont="1" applyBorder="1" applyAlignment="1">
      <alignment horizontal="center"/>
    </xf>
    <xf numFmtId="0" fontId="14" fillId="0" borderId="16" xfId="21" applyNumberFormat="1" applyFont="1" applyBorder="1" applyAlignment="1">
      <alignment horizontal="center"/>
    </xf>
    <xf numFmtId="0" fontId="14" fillId="0" borderId="0" xfId="21" applyNumberFormat="1" applyFont="1" applyFill="1" applyBorder="1" applyAlignment="1">
      <alignment horizontal="right"/>
    </xf>
    <xf numFmtId="164" fontId="14" fillId="0" borderId="15" xfId="2" applyNumberFormat="1" applyFont="1" applyBorder="1" applyAlignment="1">
      <alignment horizontal="center"/>
    </xf>
    <xf numFmtId="0" fontId="14" fillId="0" borderId="6" xfId="21" applyNumberFormat="1" applyFont="1" applyBorder="1" applyAlignment="1">
      <alignment horizontal="center"/>
    </xf>
    <xf numFmtId="0" fontId="14" fillId="0" borderId="2" xfId="21" applyNumberFormat="1" applyFont="1" applyFill="1" applyBorder="1" applyAlignment="1">
      <alignment horizontal="right"/>
    </xf>
    <xf numFmtId="0" fontId="13" fillId="0" borderId="2" xfId="21" applyFont="1" applyBorder="1" applyAlignment="1">
      <alignment horizontal="center"/>
    </xf>
    <xf numFmtId="0" fontId="13" fillId="0" borderId="9" xfId="21" applyFont="1" applyBorder="1" applyAlignment="1">
      <alignment horizontal="center"/>
    </xf>
    <xf numFmtId="164" fontId="14" fillId="0" borderId="15" xfId="21" applyNumberFormat="1" applyFont="1" applyBorder="1" applyAlignment="1">
      <alignment horizontal="center"/>
    </xf>
    <xf numFmtId="0" fontId="14" fillId="0" borderId="8" xfId="21" applyFont="1" applyFill="1" applyBorder="1" applyAlignment="1"/>
    <xf numFmtId="0" fontId="14" fillId="0" borderId="0" xfId="21" applyNumberFormat="1" applyFont="1" applyBorder="1" applyAlignment="1">
      <alignment horizontal="right"/>
    </xf>
    <xf numFmtId="0" fontId="14" fillId="0" borderId="8" xfId="21" applyNumberFormat="1" applyFont="1" applyFill="1" applyBorder="1" applyAlignment="1">
      <alignment horizontal="center"/>
    </xf>
    <xf numFmtId="0" fontId="14" fillId="0" borderId="8" xfId="21" applyNumberFormat="1" applyFont="1" applyFill="1" applyBorder="1" applyAlignment="1">
      <alignment horizontal="left" wrapText="1"/>
    </xf>
    <xf numFmtId="164" fontId="14" fillId="0" borderId="23" xfId="21" applyNumberFormat="1" applyFont="1" applyFill="1" applyBorder="1" applyAlignment="1">
      <alignment horizontal="center" wrapText="1"/>
    </xf>
    <xf numFmtId="0" fontId="14" fillId="0" borderId="0" xfId="21" applyNumberFormat="1" applyFont="1" applyFill="1" applyBorder="1" applyAlignment="1">
      <alignment horizontal="left" wrapText="1"/>
    </xf>
    <xf numFmtId="164" fontId="14" fillId="0" borderId="15" xfId="21" applyNumberFormat="1" applyFont="1" applyFill="1" applyBorder="1" applyAlignment="1">
      <alignment horizontal="center" wrapText="1"/>
    </xf>
    <xf numFmtId="0" fontId="14" fillId="0" borderId="16" xfId="21" applyNumberFormat="1" applyFont="1" applyFill="1" applyBorder="1" applyAlignment="1">
      <alignment horizontal="left"/>
    </xf>
    <xf numFmtId="0" fontId="13" fillId="0" borderId="0" xfId="21" applyFont="1" applyFill="1" applyAlignment="1">
      <alignment horizontal="left"/>
    </xf>
    <xf numFmtId="164" fontId="13" fillId="0" borderId="0" xfId="2" applyNumberFormat="1" applyFont="1" applyFill="1" applyBorder="1"/>
    <xf numFmtId="3" fontId="14" fillId="0" borderId="2" xfId="21" applyNumberFormat="1" applyFont="1" applyFill="1" applyBorder="1"/>
    <xf numFmtId="3" fontId="14" fillId="0" borderId="2" xfId="21" applyNumberFormat="1" applyFont="1" applyFill="1" applyBorder="1" applyAlignment="1">
      <alignment horizontal="left"/>
    </xf>
    <xf numFmtId="167" fontId="13" fillId="0" borderId="0" xfId="21" applyNumberFormat="1" applyFont="1" applyBorder="1" applyAlignment="1">
      <alignment horizontal="left"/>
    </xf>
    <xf numFmtId="3" fontId="14" fillId="0" borderId="0" xfId="21" applyNumberFormat="1" applyFont="1" applyBorder="1" applyAlignment="1"/>
    <xf numFmtId="169" fontId="14" fillId="0" borderId="0" xfId="21" applyNumberFormat="1" applyFont="1" applyBorder="1" applyAlignment="1"/>
    <xf numFmtId="167" fontId="14" fillId="0" borderId="0" xfId="10" applyNumberFormat="1" applyFont="1" applyFill="1" applyBorder="1" applyAlignment="1">
      <alignment horizontal="center"/>
    </xf>
    <xf numFmtId="10" fontId="14" fillId="0" borderId="15" xfId="10" applyNumberFormat="1" applyFont="1" applyFill="1" applyBorder="1" applyAlignment="1">
      <alignment horizontal="center"/>
    </xf>
    <xf numFmtId="0" fontId="14" fillId="0" borderId="0" xfId="21" applyFont="1" applyFill="1" applyAlignment="1">
      <alignment horizontal="center"/>
    </xf>
    <xf numFmtId="0" fontId="14" fillId="0" borderId="0" xfId="21" applyNumberFormat="1" applyFont="1" applyFill="1" applyAlignment="1">
      <alignment horizontal="left"/>
    </xf>
    <xf numFmtId="0" fontId="13" fillId="10" borderId="8" xfId="21" applyFont="1" applyFill="1" applyBorder="1" applyAlignment="1">
      <alignment horizontal="center" wrapText="1"/>
    </xf>
    <xf numFmtId="0" fontId="13" fillId="10" borderId="23" xfId="21" applyFont="1" applyFill="1" applyBorder="1" applyAlignment="1">
      <alignment horizontal="center" wrapText="1"/>
    </xf>
    <xf numFmtId="0" fontId="13" fillId="0" borderId="23" xfId="21" applyFont="1" applyFill="1" applyBorder="1" applyAlignment="1">
      <alignment wrapText="1"/>
    </xf>
    <xf numFmtId="2" fontId="14" fillId="0" borderId="0" xfId="21" applyNumberFormat="1" applyFont="1" applyFill="1" applyBorder="1" applyAlignment="1">
      <alignment horizontal="center"/>
    </xf>
    <xf numFmtId="166" fontId="14" fillId="8" borderId="0" xfId="6" applyNumberFormat="1" applyFont="1" applyFill="1" applyBorder="1"/>
    <xf numFmtId="0" fontId="14" fillId="0" borderId="0" xfId="21" applyFont="1" applyFill="1" applyBorder="1" applyAlignment="1">
      <alignment horizontal="center"/>
    </xf>
    <xf numFmtId="164" fontId="28" fillId="0" borderId="0" xfId="4" applyNumberFormat="1" applyFont="1" applyFill="1"/>
    <xf numFmtId="0" fontId="65" fillId="0" borderId="0" xfId="0" applyFont="1" applyFill="1" applyBorder="1" applyAlignment="1">
      <alignment vertical="center"/>
    </xf>
    <xf numFmtId="164" fontId="65" fillId="0" borderId="0" xfId="2" applyNumberFormat="1" applyFont="1" applyFill="1" applyBorder="1"/>
    <xf numFmtId="164" fontId="66" fillId="0" borderId="0" xfId="2" applyNumberFormat="1" applyFont="1" applyFill="1" applyBorder="1"/>
    <xf numFmtId="0" fontId="14" fillId="0" borderId="8" xfId="21" applyFont="1" applyBorder="1" applyAlignment="1">
      <alignment horizontal="left"/>
    </xf>
    <xf numFmtId="9" fontId="22" fillId="0" borderId="0" xfId="10" applyFont="1" applyFill="1"/>
    <xf numFmtId="164" fontId="22" fillId="0" borderId="0" xfId="2" applyNumberFormat="1" applyFont="1" applyFill="1"/>
    <xf numFmtId="0" fontId="13" fillId="0" borderId="0" xfId="21" applyFont="1" applyFill="1" applyBorder="1" applyAlignment="1">
      <alignment horizontal="center"/>
    </xf>
    <xf numFmtId="0" fontId="13" fillId="0" borderId="0" xfId="21" applyNumberFormat="1" applyFont="1" applyFill="1" applyBorder="1" applyAlignment="1">
      <alignment horizontal="center"/>
    </xf>
    <xf numFmtId="37" fontId="14" fillId="0" borderId="5" xfId="1" applyNumberFormat="1" applyFont="1" applyFill="1" applyBorder="1" applyAlignment="1" applyProtection="1">
      <alignment horizontal="right" wrapText="1"/>
      <protection locked="0"/>
    </xf>
    <xf numFmtId="0" fontId="14" fillId="0" borderId="7" xfId="21" applyFont="1" applyBorder="1"/>
    <xf numFmtId="0" fontId="14" fillId="0" borderId="15" xfId="21" applyFont="1" applyFill="1" applyBorder="1" applyAlignment="1">
      <alignment horizontal="left"/>
    </xf>
    <xf numFmtId="3" fontId="13" fillId="0" borderId="8" xfId="21" applyNumberFormat="1" applyFont="1" applyBorder="1" applyAlignment="1">
      <alignment horizontal="center"/>
    </xf>
    <xf numFmtId="3" fontId="14" fillId="0" borderId="8" xfId="2" applyNumberFormat="1" applyFont="1" applyFill="1" applyBorder="1"/>
    <xf numFmtId="0" fontId="13" fillId="0" borderId="0" xfId="21" applyNumberFormat="1" applyFont="1" applyFill="1" applyBorder="1" applyAlignment="1">
      <alignment horizontal="center"/>
    </xf>
    <xf numFmtId="166" fontId="14" fillId="0" borderId="21" xfId="6" applyNumberFormat="1" applyFont="1" applyFill="1" applyBorder="1" applyAlignment="1">
      <alignment horizontal="center"/>
    </xf>
    <xf numFmtId="0" fontId="52" fillId="0" borderId="0" xfId="0" applyFont="1" applyBorder="1"/>
    <xf numFmtId="43" fontId="28" fillId="0" borderId="0" xfId="2" applyFont="1" applyFill="1"/>
    <xf numFmtId="0" fontId="23" fillId="0" borderId="0" xfId="0" applyFont="1"/>
    <xf numFmtId="0" fontId="14" fillId="0" borderId="0" xfId="0" applyFont="1"/>
    <xf numFmtId="0" fontId="23" fillId="0" borderId="0" xfId="0" applyFont="1" applyBorder="1"/>
    <xf numFmtId="0" fontId="14" fillId="0" borderId="0" xfId="0" applyFont="1" applyBorder="1"/>
    <xf numFmtId="0" fontId="13" fillId="0" borderId="0" xfId="0" applyFont="1" applyFill="1" applyBorder="1"/>
    <xf numFmtId="0" fontId="14" fillId="0" borderId="0" xfId="0" applyFont="1" applyFill="1"/>
    <xf numFmtId="164" fontId="33" fillId="0" borderId="8" xfId="2" applyNumberFormat="1" applyFont="1" applyFill="1" applyBorder="1"/>
    <xf numFmtId="164" fontId="33" fillId="0" borderId="23" xfId="2" applyNumberFormat="1" applyFont="1" applyFill="1" applyBorder="1"/>
    <xf numFmtId="164" fontId="33" fillId="0" borderId="0" xfId="2" applyNumberFormat="1" applyFont="1" applyFill="1" applyBorder="1"/>
    <xf numFmtId="164" fontId="33" fillId="0" borderId="15" xfId="2" applyNumberFormat="1" applyFont="1" applyFill="1" applyBorder="1"/>
    <xf numFmtId="164" fontId="33" fillId="0" borderId="16" xfId="21" applyNumberFormat="1" applyFont="1" applyFill="1" applyBorder="1"/>
    <xf numFmtId="164" fontId="33" fillId="0" borderId="0" xfId="21" applyNumberFormat="1" applyFont="1" applyFill="1" applyBorder="1"/>
    <xf numFmtId="0" fontId="0" fillId="0" borderId="0" xfId="0" applyFill="1" applyAlignment="1">
      <alignment vertical="center" wrapText="1"/>
    </xf>
    <xf numFmtId="0" fontId="14" fillId="0" borderId="0" xfId="0" applyFont="1" applyFill="1" applyAlignment="1"/>
    <xf numFmtId="0" fontId="25" fillId="0" borderId="0" xfId="0" applyFont="1" applyFill="1" applyAlignment="1">
      <alignment horizontal="center"/>
    </xf>
    <xf numFmtId="0" fontId="14" fillId="0" borderId="0" xfId="0" applyFont="1" applyFill="1" applyAlignment="1">
      <alignment horizontal="left"/>
    </xf>
    <xf numFmtId="0" fontId="25" fillId="0" borderId="0" xfId="0" applyFont="1" applyFill="1"/>
    <xf numFmtId="37" fontId="14" fillId="0" borderId="0" xfId="0" applyNumberFormat="1" applyFont="1" applyFill="1"/>
    <xf numFmtId="172" fontId="14" fillId="0" borderId="0" xfId="0" applyNumberFormat="1" applyFont="1" applyFill="1"/>
    <xf numFmtId="37" fontId="13" fillId="0" borderId="0" xfId="0" applyNumberFormat="1" applyFont="1" applyFill="1"/>
    <xf numFmtId="37" fontId="14" fillId="0" borderId="0" xfId="0" applyNumberFormat="1" applyFont="1" applyFill="1" applyAlignment="1">
      <alignment horizontal="left"/>
    </xf>
    <xf numFmtId="0" fontId="13" fillId="0" borderId="0" xfId="0" applyFont="1" applyFill="1"/>
    <xf numFmtId="37" fontId="14" fillId="8" borderId="0" xfId="0" applyNumberFormat="1" applyFont="1" applyFill="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Alignment="1">
      <alignment horizontal="center"/>
    </xf>
    <xf numFmtId="0" fontId="25" fillId="0" borderId="0" xfId="0" applyFont="1" applyFill="1" applyAlignment="1">
      <alignment horizontal="left"/>
    </xf>
    <xf numFmtId="37" fontId="13" fillId="0" borderId="0" xfId="0" applyNumberFormat="1" applyFont="1" applyFill="1" applyBorder="1"/>
    <xf numFmtId="37" fontId="13" fillId="0" borderId="0" xfId="0" applyNumberFormat="1" applyFont="1" applyFill="1" applyBorder="1" applyAlignment="1">
      <alignment horizontal="center"/>
    </xf>
    <xf numFmtId="0" fontId="13" fillId="0" borderId="0" xfId="0" applyFont="1" applyBorder="1"/>
    <xf numFmtId="37" fontId="13" fillId="0" borderId="0" xfId="0" applyNumberFormat="1" applyFont="1" applyFill="1" applyBorder="1" applyAlignment="1">
      <alignment wrapText="1"/>
    </xf>
    <xf numFmtId="0" fontId="13" fillId="0" borderId="0" xfId="0" applyFont="1" applyFill="1" applyBorder="1" applyAlignment="1">
      <alignment horizontal="left"/>
    </xf>
    <xf numFmtId="0" fontId="14" fillId="0" borderId="0" xfId="0" applyFont="1" applyBorder="1" applyAlignment="1">
      <alignment horizontal="left"/>
    </xf>
    <xf numFmtId="41" fontId="13" fillId="0" borderId="0" xfId="0" applyNumberFormat="1" applyFont="1" applyBorder="1" applyAlignment="1">
      <alignment horizontal="center"/>
    </xf>
    <xf numFmtId="0" fontId="14" fillId="0" borderId="0" xfId="0" applyFont="1" applyFill="1" applyBorder="1" applyAlignment="1">
      <alignment wrapText="1"/>
    </xf>
    <xf numFmtId="0" fontId="16" fillId="0" borderId="0" xfId="0" applyFont="1" applyBorder="1"/>
    <xf numFmtId="0" fontId="25" fillId="0" borderId="0" xfId="0" applyFont="1" applyBorder="1" applyAlignment="1">
      <alignment horizontal="left"/>
    </xf>
    <xf numFmtId="0" fontId="14" fillId="0" borderId="0" xfId="0" applyFont="1" applyBorder="1" applyAlignment="1"/>
    <xf numFmtId="0" fontId="25" fillId="0" borderId="0" xfId="0" applyFont="1" applyBorder="1" applyAlignment="1">
      <alignment horizontal="center"/>
    </xf>
    <xf numFmtId="0" fontId="25" fillId="0" borderId="0" xfId="0" applyFont="1" applyFill="1" applyBorder="1" applyAlignment="1">
      <alignment horizontal="center"/>
    </xf>
    <xf numFmtId="0" fontId="25" fillId="0" borderId="0" xfId="0" applyFont="1" applyBorder="1"/>
    <xf numFmtId="0" fontId="23" fillId="0" borderId="0" xfId="0" applyFont="1" applyBorder="1" applyAlignment="1">
      <alignment horizontal="left"/>
    </xf>
    <xf numFmtId="0" fontId="23" fillId="0" borderId="0" xfId="0" applyFont="1" applyFill="1" applyBorder="1" applyAlignment="1">
      <alignment wrapText="1"/>
    </xf>
    <xf numFmtId="0" fontId="14" fillId="0" borderId="0" xfId="0" applyFont="1" applyAlignment="1">
      <alignment horizontal="left"/>
    </xf>
    <xf numFmtId="164" fontId="14" fillId="0" borderId="0" xfId="0" applyNumberFormat="1" applyFont="1" applyFill="1" applyBorder="1" applyAlignment="1">
      <alignment wrapText="1"/>
    </xf>
    <xf numFmtId="0" fontId="13" fillId="0" borderId="0" xfId="0" applyFont="1" applyFill="1" applyBorder="1" applyAlignment="1">
      <alignment horizontal="centerContinuous"/>
    </xf>
    <xf numFmtId="0" fontId="14" fillId="0" borderId="0" xfId="0" applyFont="1" applyFill="1" applyBorder="1" applyAlignment="1">
      <alignment horizontal="centerContinuous"/>
    </xf>
    <xf numFmtId="41" fontId="13" fillId="0" borderId="0" xfId="0" applyNumberFormat="1" applyFont="1" applyFill="1" applyBorder="1" applyAlignment="1">
      <alignment horizontal="center"/>
    </xf>
    <xf numFmtId="0" fontId="14" fillId="0" borderId="0" xfId="0" applyFont="1" applyFill="1" applyBorder="1" applyAlignment="1">
      <alignment horizontal="left"/>
    </xf>
    <xf numFmtId="0" fontId="69" fillId="0" borderId="0" xfId="0" applyFont="1" applyFill="1"/>
    <xf numFmtId="37" fontId="70" fillId="0" borderId="0" xfId="0" applyNumberFormat="1" applyFont="1" applyFill="1"/>
    <xf numFmtId="180" fontId="24" fillId="0" borderId="0" xfId="2" applyNumberFormat="1" applyFont="1"/>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164" fontId="33" fillId="0" borderId="6" xfId="21" applyNumberFormat="1" applyFont="1" applyFill="1" applyBorder="1"/>
    <xf numFmtId="164" fontId="33" fillId="0" borderId="2" xfId="21" applyNumberFormat="1" applyFont="1" applyFill="1" applyBorder="1"/>
    <xf numFmtId="164" fontId="33" fillId="0" borderId="9" xfId="2" applyNumberFormat="1" applyFont="1" applyFill="1" applyBorder="1"/>
    <xf numFmtId="164" fontId="22" fillId="0" borderId="23" xfId="2" applyNumberFormat="1" applyFont="1" applyFill="1" applyBorder="1" applyAlignment="1">
      <alignment horizontal="center"/>
    </xf>
    <xf numFmtId="166" fontId="33" fillId="0" borderId="27" xfId="6" applyNumberFormat="1" applyFont="1" applyBorder="1"/>
    <xf numFmtId="166" fontId="33" fillId="0" borderId="19" xfId="6" applyNumberFormat="1" applyFont="1" applyBorder="1"/>
    <xf numFmtId="166" fontId="33" fillId="0" borderId="19" xfId="6" applyNumberFormat="1" applyFont="1" applyFill="1" applyBorder="1"/>
    <xf numFmtId="0" fontId="22" fillId="0" borderId="0" xfId="21" applyFont="1" applyAlignment="1">
      <alignment horizontal="center"/>
    </xf>
    <xf numFmtId="0" fontId="23" fillId="0" borderId="0" xfId="21" applyFont="1" applyAlignment="1">
      <alignment horizontal="center"/>
    </xf>
    <xf numFmtId="0" fontId="25" fillId="0" borderId="0" xfId="21" applyFont="1" applyFill="1" applyAlignment="1">
      <alignment horizontal="center"/>
    </xf>
    <xf numFmtId="0" fontId="14" fillId="0" borderId="0" xfId="21" applyFont="1" applyFill="1" applyBorder="1" applyAlignment="1">
      <alignment wrapText="1"/>
    </xf>
    <xf numFmtId="0" fontId="14" fillId="0" borderId="0" xfId="21" applyFont="1" applyAlignment="1">
      <alignment horizontal="left"/>
    </xf>
    <xf numFmtId="0" fontId="23" fillId="0" borderId="0" xfId="1" applyFont="1" applyFill="1" applyBorder="1" applyAlignment="1">
      <alignment horizontal="center"/>
    </xf>
    <xf numFmtId="164" fontId="23" fillId="0" borderId="0" xfId="2" applyNumberFormat="1" applyFont="1" applyFill="1" applyBorder="1"/>
    <xf numFmtId="164" fontId="23" fillId="0" borderId="0" xfId="21" applyNumberFormat="1" applyFont="1" applyFill="1" applyBorder="1"/>
    <xf numFmtId="164" fontId="23" fillId="0" borderId="0" xfId="21" applyNumberFormat="1" applyFont="1" applyFill="1"/>
    <xf numFmtId="0" fontId="13" fillId="0" borderId="0" xfId="21" applyNumberFormat="1" applyFont="1" applyFill="1" applyBorder="1" applyAlignment="1">
      <alignment horizontal="center"/>
    </xf>
    <xf numFmtId="0" fontId="13" fillId="0" borderId="0" xfId="21" applyNumberFormat="1" applyFont="1" applyFill="1" applyBorder="1" applyAlignment="1">
      <alignment horizontal="center"/>
    </xf>
    <xf numFmtId="37" fontId="14" fillId="0" borderId="0" xfId="21" applyNumberFormat="1" applyFont="1" applyFill="1" applyBorder="1" applyAlignment="1">
      <alignment horizontal="left"/>
    </xf>
    <xf numFmtId="0" fontId="13" fillId="0" borderId="0" xfId="21" applyNumberFormat="1" applyFont="1" applyFill="1" applyBorder="1" applyAlignment="1">
      <alignment horizontal="center"/>
    </xf>
    <xf numFmtId="0" fontId="22" fillId="0" borderId="0" xfId="21" applyFont="1" applyFill="1" applyAlignment="1">
      <alignment horizontal="center"/>
    </xf>
    <xf numFmtId="43" fontId="14" fillId="0" borderId="0" xfId="2" applyFont="1"/>
    <xf numFmtId="166" fontId="14" fillId="12" borderId="0" xfId="0" applyNumberFormat="1" applyFont="1" applyFill="1" applyBorder="1" applyAlignment="1">
      <alignment horizontal="center"/>
    </xf>
    <xf numFmtId="166" fontId="14" fillId="12" borderId="0" xfId="6" applyNumberFormat="1" applyFont="1" applyFill="1" applyBorder="1" applyAlignment="1">
      <alignment horizontal="center"/>
    </xf>
    <xf numFmtId="0" fontId="14" fillId="12" borderId="0" xfId="0" applyFont="1" applyFill="1" applyBorder="1" applyAlignment="1">
      <alignment horizontal="center"/>
    </xf>
    <xf numFmtId="171" fontId="14" fillId="12" borderId="0" xfId="2" applyNumberFormat="1" applyFont="1" applyFill="1" applyBorder="1" applyAlignment="1"/>
    <xf numFmtId="164" fontId="22" fillId="0" borderId="0" xfId="21" applyNumberFormat="1" applyFont="1" applyFill="1" applyBorder="1"/>
    <xf numFmtId="0" fontId="11" fillId="0" borderId="0" xfId="21" applyFont="1" applyFill="1" applyBorder="1"/>
    <xf numFmtId="0" fontId="11" fillId="0" borderId="0" xfId="21" applyFont="1" applyBorder="1"/>
    <xf numFmtId="164" fontId="11" fillId="0" borderId="0" xfId="2" applyNumberFormat="1" applyFont="1"/>
    <xf numFmtId="0" fontId="11" fillId="0" borderId="0" xfId="21" applyFont="1" applyAlignment="1">
      <alignment horizontal="left"/>
    </xf>
    <xf numFmtId="166" fontId="33" fillId="0" borderId="19" xfId="21" applyNumberFormat="1" applyFont="1" applyFill="1" applyBorder="1"/>
    <xf numFmtId="0" fontId="33" fillId="0" borderId="19" xfId="21" applyFont="1" applyBorder="1" applyAlignment="1">
      <alignment horizontal="center"/>
    </xf>
    <xf numFmtId="0" fontId="33" fillId="0" borderId="19" xfId="21" applyFont="1" applyBorder="1"/>
    <xf numFmtId="0" fontId="11" fillId="0" borderId="16" xfId="21" applyFont="1" applyFill="1" applyBorder="1" applyAlignment="1">
      <alignment horizontal="center"/>
    </xf>
    <xf numFmtId="0" fontId="33" fillId="0" borderId="19" xfId="21" applyFont="1" applyFill="1" applyBorder="1"/>
    <xf numFmtId="0" fontId="33" fillId="0" borderId="19" xfId="21" applyFont="1" applyFill="1" applyBorder="1" applyAlignment="1">
      <alignment horizontal="center"/>
    </xf>
    <xf numFmtId="0" fontId="11" fillId="0" borderId="16" xfId="21" applyFont="1" applyBorder="1" applyAlignment="1">
      <alignment horizontal="center"/>
    </xf>
    <xf numFmtId="166" fontId="33" fillId="0" borderId="19" xfId="21" applyNumberFormat="1" applyFont="1" applyBorder="1"/>
    <xf numFmtId="0" fontId="33" fillId="0" borderId="27" xfId="21" applyFont="1" applyBorder="1"/>
    <xf numFmtId="166" fontId="33" fillId="0" borderId="27" xfId="21" applyNumberFormat="1" applyFont="1" applyBorder="1"/>
    <xf numFmtId="164" fontId="33" fillId="0" borderId="7" xfId="21" applyNumberFormat="1" applyFont="1" applyFill="1" applyBorder="1"/>
    <xf numFmtId="0" fontId="33" fillId="0" borderId="27" xfId="21" applyFont="1" applyFill="1" applyBorder="1" applyAlignment="1">
      <alignment horizontal="center"/>
    </xf>
    <xf numFmtId="0" fontId="22" fillId="0" borderId="7" xfId="21" applyFont="1" applyFill="1" applyBorder="1" applyAlignment="1">
      <alignment horizontal="center"/>
    </xf>
    <xf numFmtId="0" fontId="23" fillId="0" borderId="27" xfId="21" applyFont="1" applyFill="1" applyBorder="1"/>
    <xf numFmtId="0" fontId="14" fillId="0" borderId="7" xfId="21" applyFont="1" applyFill="1" applyBorder="1" applyAlignment="1">
      <alignment horizontal="center"/>
    </xf>
    <xf numFmtId="0" fontId="11" fillId="0" borderId="9" xfId="21" applyFont="1" applyBorder="1"/>
    <xf numFmtId="0" fontId="11" fillId="0" borderId="6" xfId="21" applyFont="1" applyBorder="1"/>
    <xf numFmtId="0" fontId="23" fillId="0" borderId="9" xfId="21" applyFont="1" applyBorder="1" applyAlignment="1">
      <alignment horizontal="center"/>
    </xf>
    <xf numFmtId="0" fontId="23" fillId="0" borderId="6" xfId="21" applyFont="1" applyBorder="1"/>
    <xf numFmtId="0" fontId="23" fillId="0" borderId="15" xfId="21" applyFont="1" applyFill="1" applyBorder="1" applyAlignment="1">
      <alignment horizontal="left" wrapText="1"/>
    </xf>
    <xf numFmtId="0" fontId="11" fillId="0" borderId="15" xfId="21" applyFont="1" applyBorder="1"/>
    <xf numFmtId="0" fontId="11" fillId="0" borderId="19" xfId="21" applyFont="1" applyFill="1" applyBorder="1"/>
    <xf numFmtId="0" fontId="23" fillId="0" borderId="15" xfId="21" applyFont="1" applyBorder="1" applyAlignment="1">
      <alignment horizontal="center"/>
    </xf>
    <xf numFmtId="0" fontId="23" fillId="0" borderId="15" xfId="21" applyFont="1" applyFill="1" applyBorder="1" applyAlignment="1">
      <alignment horizontal="center" vertical="center" wrapText="1"/>
    </xf>
    <xf numFmtId="0" fontId="23" fillId="0" borderId="16" xfId="21" applyFont="1" applyFill="1" applyBorder="1" applyAlignment="1">
      <alignment horizontal="center" vertical="center" wrapText="1"/>
    </xf>
    <xf numFmtId="0" fontId="23" fillId="0" borderId="15" xfId="21" applyFont="1" applyBorder="1" applyAlignment="1">
      <alignment horizontal="left" wrapText="1"/>
    </xf>
    <xf numFmtId="0" fontId="23" fillId="0" borderId="16" xfId="21" applyFont="1" applyFill="1" applyBorder="1"/>
    <xf numFmtId="0" fontId="11" fillId="0" borderId="16" xfId="21" applyFont="1" applyBorder="1"/>
    <xf numFmtId="0" fontId="23" fillId="0" borderId="15" xfId="21" applyFont="1" applyFill="1" applyBorder="1" applyAlignment="1">
      <alignment horizontal="center"/>
    </xf>
    <xf numFmtId="0" fontId="23" fillId="0" borderId="7" xfId="21" applyFont="1" applyFill="1" applyBorder="1"/>
    <xf numFmtId="0" fontId="65" fillId="0" borderId="0" xfId="21" applyFont="1" applyFill="1" applyBorder="1"/>
    <xf numFmtId="0" fontId="66" fillId="0" borderId="0" xfId="21" applyFont="1" applyBorder="1"/>
    <xf numFmtId="0" fontId="66" fillId="0" borderId="0" xfId="21" applyFont="1" applyBorder="1" applyAlignment="1">
      <alignment horizontal="center"/>
    </xf>
    <xf numFmtId="0" fontId="66" fillId="0" borderId="0" xfId="21" applyFont="1" applyFill="1" applyBorder="1" applyAlignment="1">
      <alignment horizontal="center"/>
    </xf>
    <xf numFmtId="0" fontId="66" fillId="0" borderId="0" xfId="21" applyFont="1" applyFill="1" applyBorder="1"/>
    <xf numFmtId="0" fontId="65" fillId="0" borderId="0" xfId="21" applyFont="1" applyBorder="1"/>
    <xf numFmtId="0" fontId="23" fillId="0" borderId="0" xfId="21" applyFont="1" applyAlignment="1">
      <alignment horizontal="left"/>
    </xf>
    <xf numFmtId="0" fontId="22" fillId="0" borderId="0" xfId="21" applyFont="1" applyAlignment="1">
      <alignment horizontal="left"/>
    </xf>
    <xf numFmtId="0" fontId="13" fillId="0" borderId="0" xfId="21" applyFont="1" applyAlignment="1">
      <alignment horizontal="left"/>
    </xf>
    <xf numFmtId="10" fontId="11" fillId="0" borderId="0" xfId="10" applyNumberFormat="1" applyFont="1"/>
    <xf numFmtId="0" fontId="78" fillId="0" borderId="0" xfId="21" applyFont="1"/>
    <xf numFmtId="0" fontId="57" fillId="0" borderId="0" xfId="21" applyFont="1"/>
    <xf numFmtId="0" fontId="77" fillId="0" borderId="0" xfId="21" applyFont="1" applyFill="1" applyBorder="1"/>
    <xf numFmtId="0" fontId="77" fillId="0" borderId="0" xfId="0" applyFont="1" applyFill="1" applyBorder="1" applyAlignment="1"/>
    <xf numFmtId="0" fontId="77" fillId="0" borderId="0" xfId="0" applyFont="1" applyFill="1" applyBorder="1" applyAlignment="1">
      <alignment wrapText="1"/>
    </xf>
    <xf numFmtId="0" fontId="76" fillId="0" borderId="0" xfId="0" applyFont="1" applyFill="1" applyAlignment="1"/>
    <xf numFmtId="0" fontId="69" fillId="0" borderId="0" xfId="21" applyFont="1" applyFill="1" applyAlignment="1">
      <alignment wrapText="1"/>
    </xf>
    <xf numFmtId="0" fontId="69" fillId="0" borderId="0" xfId="21" applyFont="1" applyFill="1" applyBorder="1" applyAlignment="1">
      <alignment wrapText="1"/>
    </xf>
    <xf numFmtId="0" fontId="69" fillId="0" borderId="0" xfId="21" applyFont="1" applyFill="1" applyBorder="1"/>
    <xf numFmtId="0" fontId="13" fillId="0" borderId="0" xfId="0" applyFont="1" applyFill="1" applyBorder="1" applyAlignment="1">
      <alignment horizontal="center"/>
    </xf>
    <xf numFmtId="0" fontId="13" fillId="0" borderId="0" xfId="0" applyFont="1" applyBorder="1" applyAlignment="1">
      <alignment horizontal="center"/>
    </xf>
    <xf numFmtId="3" fontId="14" fillId="12" borderId="0" xfId="2" applyNumberFormat="1" applyFont="1" applyFill="1" applyBorder="1"/>
    <xf numFmtId="0" fontId="22" fillId="0" borderId="8" xfId="0" applyFont="1" applyFill="1" applyBorder="1" applyAlignment="1">
      <alignment horizontal="center" wrapText="1"/>
    </xf>
    <xf numFmtId="164" fontId="22" fillId="0" borderId="23" xfId="2" applyNumberFormat="1" applyFont="1" applyFill="1" applyBorder="1" applyAlignment="1">
      <alignment horizontal="center" wrapText="1"/>
    </xf>
    <xf numFmtId="164" fontId="22" fillId="0" borderId="27" xfId="2" applyNumberFormat="1" applyFont="1" applyFill="1" applyBorder="1" applyAlignment="1">
      <alignment horizontal="center" wrapText="1"/>
    </xf>
    <xf numFmtId="0" fontId="11" fillId="0" borderId="27" xfId="21" applyFont="1" applyFill="1" applyBorder="1"/>
    <xf numFmtId="0" fontId="33" fillId="0" borderId="20" xfId="21" applyFont="1" applyBorder="1" applyAlignment="1">
      <alignment horizontal="center"/>
    </xf>
    <xf numFmtId="0" fontId="23" fillId="0" borderId="23" xfId="21" applyFont="1" applyFill="1" applyBorder="1" applyAlignment="1">
      <alignment horizontal="left"/>
    </xf>
    <xf numFmtId="0" fontId="14" fillId="0" borderId="9" xfId="21" applyFont="1" applyFill="1" applyBorder="1" applyAlignment="1">
      <alignment horizontal="left"/>
    </xf>
    <xf numFmtId="0" fontId="13" fillId="10" borderId="27" xfId="21" applyFont="1" applyFill="1" applyBorder="1" applyAlignment="1">
      <alignment horizontal="center"/>
    </xf>
    <xf numFmtId="0" fontId="13" fillId="10" borderId="7" xfId="21" applyFont="1" applyFill="1" applyBorder="1" applyAlignment="1">
      <alignment horizontal="center" wrapText="1"/>
    </xf>
    <xf numFmtId="0" fontId="14" fillId="7" borderId="0" xfId="21" applyNumberFormat="1" applyFont="1" applyFill="1" applyBorder="1" applyAlignment="1"/>
    <xf numFmtId="0" fontId="14" fillId="0" borderId="27" xfId="21" applyFont="1" applyBorder="1"/>
    <xf numFmtId="164" fontId="22" fillId="0" borderId="30" xfId="4" applyNumberFormat="1" applyFont="1" applyFill="1" applyBorder="1"/>
    <xf numFmtId="0" fontId="12" fillId="0" borderId="0" xfId="21" applyFont="1" applyFill="1" applyBorder="1"/>
    <xf numFmtId="0" fontId="13" fillId="0" borderId="0" xfId="0" applyFont="1" applyFill="1" applyAlignment="1">
      <alignment horizontal="right"/>
    </xf>
    <xf numFmtId="0" fontId="22" fillId="0" borderId="0" xfId="21" applyFont="1" applyAlignment="1">
      <alignment horizontal="center"/>
    </xf>
    <xf numFmtId="164" fontId="22" fillId="0" borderId="0" xfId="4" applyNumberFormat="1" applyFont="1" applyFill="1" applyBorder="1"/>
    <xf numFmtId="164" fontId="22" fillId="0" borderId="0" xfId="2" applyNumberFormat="1" applyFont="1" applyFill="1" applyBorder="1" applyAlignment="1">
      <alignment horizontal="left"/>
    </xf>
    <xf numFmtId="164" fontId="22" fillId="0" borderId="0" xfId="2" applyNumberFormat="1" applyFont="1" applyFill="1" applyBorder="1" applyAlignment="1">
      <alignment horizontal="center" wrapText="1"/>
    </xf>
    <xf numFmtId="164" fontId="22" fillId="0" borderId="0" xfId="2" applyNumberFormat="1" applyFont="1" applyFill="1" applyBorder="1" applyAlignment="1">
      <alignment horizontal="center"/>
    </xf>
    <xf numFmtId="164" fontId="22" fillId="0" borderId="0" xfId="21" applyNumberFormat="1" applyFont="1" applyFill="1" applyBorder="1" applyAlignment="1">
      <alignment horizontal="center"/>
    </xf>
    <xf numFmtId="0" fontId="74" fillId="0" borderId="0" xfId="21" applyFont="1" applyFill="1" applyBorder="1"/>
    <xf numFmtId="164" fontId="23" fillId="0" borderId="0" xfId="2" applyNumberFormat="1" applyFont="1" applyFill="1" applyBorder="1" applyAlignment="1">
      <alignment horizontal="center"/>
    </xf>
    <xf numFmtId="0" fontId="23" fillId="0" borderId="7" xfId="21" applyFont="1" applyFill="1" applyBorder="1" applyAlignment="1">
      <alignment horizontal="center"/>
    </xf>
    <xf numFmtId="0" fontId="23" fillId="0" borderId="8" xfId="21" applyFont="1" applyFill="1" applyBorder="1" applyAlignment="1">
      <alignment horizontal="right"/>
    </xf>
    <xf numFmtId="0" fontId="23" fillId="0" borderId="23" xfId="21" applyFont="1" applyFill="1" applyBorder="1" applyAlignment="1">
      <alignment horizontal="right"/>
    </xf>
    <xf numFmtId="0" fontId="23" fillId="0" borderId="16" xfId="21" applyFont="1" applyFill="1" applyBorder="1" applyAlignment="1">
      <alignment horizontal="center"/>
    </xf>
    <xf numFmtId="0" fontId="23" fillId="0" borderId="0" xfId="21" applyFont="1" applyFill="1" applyBorder="1" applyAlignment="1">
      <alignment horizontal="right"/>
    </xf>
    <xf numFmtId="0" fontId="23" fillId="0" borderId="15" xfId="21" applyFont="1" applyFill="1" applyBorder="1" applyAlignment="1">
      <alignment horizontal="right"/>
    </xf>
    <xf numFmtId="0" fontId="14" fillId="0" borderId="0" xfId="21" applyFont="1" applyFill="1" applyBorder="1" applyAlignment="1">
      <alignment horizontal="right"/>
    </xf>
    <xf numFmtId="0" fontId="14" fillId="0" borderId="15" xfId="21" applyFont="1" applyFill="1" applyBorder="1" applyAlignment="1">
      <alignment horizontal="right"/>
    </xf>
    <xf numFmtId="0" fontId="14" fillId="0" borderId="8" xfId="21" applyFont="1" applyFill="1" applyBorder="1" applyAlignment="1">
      <alignment horizontal="right"/>
    </xf>
    <xf numFmtId="0" fontId="14" fillId="0" borderId="23" xfId="21" applyFont="1" applyFill="1" applyBorder="1" applyAlignment="1">
      <alignment horizontal="right"/>
    </xf>
    <xf numFmtId="1" fontId="14" fillId="0" borderId="16" xfId="2" applyNumberFormat="1" applyFont="1" applyFill="1" applyBorder="1" applyAlignment="1">
      <alignment horizontal="right"/>
    </xf>
    <xf numFmtId="1" fontId="14" fillId="0" borderId="0" xfId="2" applyNumberFormat="1" applyFont="1" applyFill="1" applyBorder="1" applyAlignment="1">
      <alignment horizontal="right"/>
    </xf>
    <xf numFmtId="1" fontId="14" fillId="0" borderId="15" xfId="2" applyNumberFormat="1" applyFont="1" applyFill="1" applyBorder="1" applyAlignment="1">
      <alignment horizontal="right"/>
    </xf>
    <xf numFmtId="164" fontId="14" fillId="0" borderId="16" xfId="2" applyNumberFormat="1" applyFont="1" applyFill="1" applyBorder="1" applyAlignment="1">
      <alignment horizontal="right"/>
    </xf>
    <xf numFmtId="164" fontId="28" fillId="0" borderId="0" xfId="2" applyNumberFormat="1" applyFont="1" applyFill="1" applyBorder="1" applyAlignment="1">
      <alignment horizontal="right"/>
    </xf>
    <xf numFmtId="164" fontId="28" fillId="0" borderId="15" xfId="2" applyNumberFormat="1" applyFont="1" applyFill="1" applyBorder="1" applyAlignment="1">
      <alignment horizontal="right"/>
    </xf>
    <xf numFmtId="164" fontId="23" fillId="0" borderId="7" xfId="2" applyNumberFormat="1" applyFont="1" applyFill="1" applyBorder="1" applyAlignment="1">
      <alignment horizontal="center" wrapText="1"/>
    </xf>
    <xf numFmtId="164" fontId="23" fillId="0" borderId="8" xfId="2" applyNumberFormat="1" applyFont="1" applyFill="1" applyBorder="1" applyAlignment="1">
      <alignment horizontal="center" wrapText="1"/>
    </xf>
    <xf numFmtId="164" fontId="23" fillId="0" borderId="23" xfId="2" applyNumberFormat="1" applyFont="1" applyFill="1" applyBorder="1" applyAlignment="1">
      <alignment horizontal="center" wrapText="1"/>
    </xf>
    <xf numFmtId="164" fontId="23" fillId="0" borderId="7" xfId="2" applyNumberFormat="1" applyFont="1" applyFill="1" applyBorder="1" applyAlignment="1">
      <alignment horizontal="center"/>
    </xf>
    <xf numFmtId="164" fontId="11" fillId="0" borderId="8" xfId="2" applyNumberFormat="1" applyFont="1" applyFill="1" applyBorder="1" applyAlignment="1">
      <alignment horizontal="right"/>
    </xf>
    <xf numFmtId="164" fontId="28" fillId="0" borderId="23" xfId="2" applyNumberFormat="1" applyFont="1" applyFill="1" applyBorder="1" applyAlignment="1">
      <alignment horizontal="right"/>
    </xf>
    <xf numFmtId="2" fontId="23" fillId="0" borderId="16" xfId="2" applyNumberFormat="1" applyFont="1" applyFill="1" applyBorder="1" applyAlignment="1">
      <alignment horizontal="center"/>
    </xf>
    <xf numFmtId="164" fontId="23" fillId="0" borderId="15" xfId="2" applyNumberFormat="1" applyFont="1" applyFill="1" applyBorder="1"/>
    <xf numFmtId="179" fontId="23" fillId="0" borderId="0" xfId="2" applyNumberFormat="1" applyFont="1" applyFill="1" applyBorder="1" applyAlignment="1">
      <alignment horizontal="center"/>
    </xf>
    <xf numFmtId="164" fontId="23" fillId="0" borderId="0" xfId="2" applyNumberFormat="1" applyFont="1" applyFill="1" applyBorder="1" applyAlignment="1"/>
    <xf numFmtId="0" fontId="14" fillId="0" borderId="15" xfId="21" applyFont="1" applyFill="1" applyBorder="1" applyAlignment="1"/>
    <xf numFmtId="0" fontId="14" fillId="0" borderId="23" xfId="21" applyFont="1" applyFill="1" applyBorder="1" applyAlignment="1"/>
    <xf numFmtId="1" fontId="23" fillId="0" borderId="16" xfId="21" applyNumberFormat="1" applyFont="1" applyFill="1" applyBorder="1" applyAlignment="1">
      <alignment horizontal="center"/>
    </xf>
    <xf numFmtId="1" fontId="56" fillId="0" borderId="0" xfId="21" applyNumberFormat="1" applyFont="1" applyFill="1" applyBorder="1" applyAlignment="1">
      <alignment horizontal="right"/>
    </xf>
    <xf numFmtId="1" fontId="23" fillId="0" borderId="15" xfId="21" applyNumberFormat="1" applyFont="1" applyFill="1" applyBorder="1" applyAlignment="1">
      <alignment horizontal="right"/>
    </xf>
    <xf numFmtId="1" fontId="23" fillId="0" borderId="15" xfId="2" applyNumberFormat="1" applyFont="1" applyFill="1" applyBorder="1" applyAlignment="1">
      <alignment horizontal="right"/>
    </xf>
    <xf numFmtId="1" fontId="23" fillId="0" borderId="0" xfId="21" applyNumberFormat="1" applyFont="1" applyFill="1" applyBorder="1" applyAlignment="1">
      <alignment horizontal="center"/>
    </xf>
    <xf numFmtId="1" fontId="23" fillId="0" borderId="0" xfId="2" applyNumberFormat="1" applyFont="1" applyFill="1" applyBorder="1" applyAlignment="1">
      <alignment horizontal="right"/>
    </xf>
    <xf numFmtId="1" fontId="23" fillId="0" borderId="0" xfId="21" applyNumberFormat="1" applyFont="1" applyFill="1" applyBorder="1" applyAlignment="1">
      <alignment horizontal="right"/>
    </xf>
    <xf numFmtId="1" fontId="14" fillId="0" borderId="16" xfId="21" applyNumberFormat="1" applyFont="1" applyFill="1" applyBorder="1" applyAlignment="1">
      <alignment horizontal="center"/>
    </xf>
    <xf numFmtId="1" fontId="14" fillId="0" borderId="15" xfId="21" applyNumberFormat="1" applyFont="1" applyFill="1" applyBorder="1" applyAlignment="1">
      <alignment horizontal="right"/>
    </xf>
    <xf numFmtId="1" fontId="14" fillId="0" borderId="0" xfId="21" applyNumberFormat="1" applyFont="1" applyFill="1" applyBorder="1" applyAlignment="1">
      <alignment horizontal="right"/>
    </xf>
    <xf numFmtId="1" fontId="28" fillId="0" borderId="0" xfId="2" applyNumberFormat="1" applyFont="1" applyFill="1" applyBorder="1" applyAlignment="1">
      <alignment horizontal="right"/>
    </xf>
    <xf numFmtId="1" fontId="28" fillId="0" borderId="15" xfId="2" applyNumberFormat="1" applyFont="1" applyFill="1" applyBorder="1" applyAlignment="1">
      <alignment horizontal="right"/>
    </xf>
    <xf numFmtId="164" fontId="23" fillId="0" borderId="16" xfId="2" applyNumberFormat="1" applyFont="1" applyFill="1" applyBorder="1" applyAlignment="1">
      <alignment horizontal="center" wrapText="1"/>
    </xf>
    <xf numFmtId="164" fontId="23" fillId="0" borderId="0" xfId="2" applyNumberFormat="1" applyFont="1" applyFill="1" applyBorder="1" applyAlignment="1">
      <alignment horizontal="center" wrapText="1"/>
    </xf>
    <xf numFmtId="164" fontId="23" fillId="0" borderId="15" xfId="2" applyNumberFormat="1" applyFont="1" applyFill="1" applyBorder="1" applyAlignment="1">
      <alignment horizontal="center" wrapText="1"/>
    </xf>
    <xf numFmtId="1" fontId="11" fillId="0" borderId="0" xfId="2" applyNumberFormat="1" applyFont="1" applyFill="1" applyBorder="1" applyAlignment="1">
      <alignment horizontal="right"/>
    </xf>
    <xf numFmtId="1" fontId="23" fillId="0" borderId="16" xfId="2" applyNumberFormat="1" applyFont="1" applyFill="1" applyBorder="1" applyAlignment="1">
      <alignment horizontal="center"/>
    </xf>
    <xf numFmtId="1" fontId="14" fillId="0" borderId="0" xfId="2" applyNumberFormat="1" applyFont="1" applyFill="1" applyBorder="1" applyAlignment="1"/>
    <xf numFmtId="1" fontId="14" fillId="0" borderId="15" xfId="21" applyNumberFormat="1" applyFont="1" applyFill="1" applyBorder="1" applyAlignment="1"/>
    <xf numFmtId="1" fontId="14" fillId="0" borderId="0" xfId="21" applyNumberFormat="1" applyFont="1" applyFill="1" applyBorder="1" applyAlignment="1"/>
    <xf numFmtId="164" fontId="23" fillId="0" borderId="15" xfId="2" applyNumberFormat="1" applyFont="1" applyFill="1" applyBorder="1" applyAlignment="1">
      <alignment horizontal="right"/>
    </xf>
    <xf numFmtId="164" fontId="11" fillId="0" borderId="0" xfId="2" applyNumberFormat="1" applyFont="1" applyFill="1" applyBorder="1" applyAlignment="1">
      <alignment horizontal="right"/>
    </xf>
    <xf numFmtId="0" fontId="56" fillId="0" borderId="0" xfId="21" applyFont="1" applyFill="1" applyBorder="1" applyAlignment="1">
      <alignment horizontal="right"/>
    </xf>
    <xf numFmtId="0" fontId="56" fillId="0" borderId="15" xfId="21" applyFont="1" applyFill="1" applyBorder="1" applyAlignment="1">
      <alignment horizontal="right"/>
    </xf>
    <xf numFmtId="0" fontId="17" fillId="0" borderId="0" xfId="21" applyFont="1" applyFill="1" applyBorder="1" applyAlignment="1">
      <alignment horizontal="right"/>
    </xf>
    <xf numFmtId="0" fontId="17" fillId="0" borderId="15" xfId="21" applyFont="1" applyFill="1" applyBorder="1" applyAlignment="1">
      <alignment horizontal="right"/>
    </xf>
    <xf numFmtId="49" fontId="14" fillId="0" borderId="16" xfId="2" applyNumberFormat="1" applyFont="1" applyFill="1" applyBorder="1" applyAlignment="1">
      <alignment horizontal="right"/>
    </xf>
    <xf numFmtId="37" fontId="23" fillId="0" borderId="16" xfId="2" applyNumberFormat="1" applyFont="1" applyFill="1" applyBorder="1" applyAlignment="1">
      <alignment horizontal="center" wrapText="1"/>
    </xf>
    <xf numFmtId="9" fontId="23" fillId="0" borderId="0" xfId="10" applyFont="1" applyFill="1" applyBorder="1" applyAlignment="1">
      <alignment horizontal="center" wrapText="1"/>
    </xf>
    <xf numFmtId="0" fontId="17" fillId="0" borderId="0" xfId="21" applyFont="1" applyFill="1" applyBorder="1" applyAlignment="1"/>
    <xf numFmtId="0" fontId="17" fillId="0" borderId="15" xfId="21" applyFont="1" applyFill="1" applyBorder="1" applyAlignment="1"/>
    <xf numFmtId="10" fontId="23" fillId="0" borderId="16" xfId="21" applyNumberFormat="1" applyFont="1" applyFill="1" applyBorder="1" applyAlignment="1">
      <alignment horizontal="center"/>
    </xf>
    <xf numFmtId="10" fontId="23" fillId="0" borderId="0" xfId="21" applyNumberFormat="1" applyFont="1" applyFill="1" applyBorder="1" applyAlignment="1">
      <alignment horizontal="right"/>
    </xf>
    <xf numFmtId="10" fontId="23" fillId="0" borderId="15" xfId="21" applyNumberFormat="1" applyFont="1" applyFill="1" applyBorder="1" applyAlignment="1">
      <alignment horizontal="right"/>
    </xf>
    <xf numFmtId="10" fontId="23" fillId="0" borderId="15" xfId="2" applyNumberFormat="1" applyFont="1" applyFill="1" applyBorder="1" applyAlignment="1">
      <alignment horizontal="right"/>
    </xf>
    <xf numFmtId="10" fontId="23" fillId="0" borderId="0" xfId="21" applyNumberFormat="1" applyFont="1" applyFill="1" applyBorder="1" applyAlignment="1">
      <alignment horizontal="center"/>
    </xf>
    <xf numFmtId="10" fontId="23" fillId="0" borderId="16" xfId="10" applyNumberFormat="1" applyFont="1" applyFill="1" applyBorder="1" applyAlignment="1">
      <alignment horizontal="center"/>
    </xf>
    <xf numFmtId="10" fontId="14" fillId="0" borderId="16" xfId="21" applyNumberFormat="1" applyFont="1" applyFill="1" applyBorder="1" applyAlignment="1">
      <alignment horizontal="center"/>
    </xf>
    <xf numFmtId="10" fontId="14" fillId="0" borderId="0" xfId="21" applyNumberFormat="1" applyFont="1" applyFill="1" applyBorder="1" applyAlignment="1">
      <alignment horizontal="right"/>
    </xf>
    <xf numFmtId="10" fontId="14" fillId="0" borderId="15" xfId="21" applyNumberFormat="1" applyFont="1" applyFill="1" applyBorder="1" applyAlignment="1">
      <alignment horizontal="right"/>
    </xf>
    <xf numFmtId="10" fontId="14" fillId="0" borderId="16" xfId="10" applyNumberFormat="1" applyFont="1" applyFill="1" applyBorder="1" applyAlignment="1">
      <alignment horizontal="center"/>
    </xf>
    <xf numFmtId="10" fontId="14" fillId="0" borderId="0" xfId="10" applyNumberFormat="1" applyFont="1" applyFill="1" applyBorder="1" applyAlignment="1">
      <alignment horizontal="right"/>
    </xf>
    <xf numFmtId="10" fontId="14" fillId="0" borderId="15" xfId="10" applyNumberFormat="1" applyFont="1" applyFill="1" applyBorder="1" applyAlignment="1">
      <alignment horizontal="right"/>
    </xf>
    <xf numFmtId="10" fontId="14" fillId="0" borderId="16" xfId="10" applyNumberFormat="1" applyFont="1" applyFill="1" applyBorder="1" applyAlignment="1">
      <alignment horizontal="right"/>
    </xf>
    <xf numFmtId="10" fontId="14" fillId="0" borderId="0" xfId="2" applyNumberFormat="1" applyFont="1" applyFill="1" applyBorder="1" applyAlignment="1">
      <alignment horizontal="right"/>
    </xf>
    <xf numFmtId="10" fontId="14" fillId="0" borderId="15" xfId="2" applyNumberFormat="1" applyFont="1" applyFill="1" applyBorder="1" applyAlignment="1">
      <alignment horizontal="right"/>
    </xf>
    <xf numFmtId="10" fontId="28" fillId="0" borderId="0" xfId="10" applyNumberFormat="1" applyFont="1" applyFill="1" applyBorder="1" applyAlignment="1">
      <alignment horizontal="right"/>
    </xf>
    <xf numFmtId="10" fontId="28" fillId="0" borderId="15" xfId="10" applyNumberFormat="1" applyFont="1" applyFill="1" applyBorder="1" applyAlignment="1">
      <alignment horizontal="right"/>
    </xf>
    <xf numFmtId="10" fontId="23" fillId="0" borderId="16" xfId="10" applyNumberFormat="1" applyFont="1" applyFill="1" applyBorder="1" applyAlignment="1">
      <alignment horizontal="center" wrapText="1"/>
    </xf>
    <xf numFmtId="10" fontId="23" fillId="0" borderId="0" xfId="2" applyNumberFormat="1" applyFont="1" applyFill="1" applyBorder="1" applyAlignment="1">
      <alignment horizontal="center" wrapText="1"/>
    </xf>
    <xf numFmtId="10" fontId="23" fillId="0" borderId="15" xfId="2" applyNumberFormat="1" applyFont="1" applyFill="1" applyBorder="1" applyAlignment="1">
      <alignment horizontal="center" wrapText="1"/>
    </xf>
    <xf numFmtId="10" fontId="11" fillId="0" borderId="0" xfId="10" applyNumberFormat="1" applyFont="1" applyFill="1" applyBorder="1" applyAlignment="1">
      <alignment horizontal="right"/>
    </xf>
    <xf numFmtId="10" fontId="23" fillId="0" borderId="0" xfId="10" applyNumberFormat="1" applyFont="1" applyFill="1" applyBorder="1" applyAlignment="1">
      <alignment horizontal="center"/>
    </xf>
    <xf numFmtId="10" fontId="23" fillId="0" borderId="0" xfId="2" applyNumberFormat="1" applyFont="1" applyFill="1" applyBorder="1"/>
    <xf numFmtId="10" fontId="23" fillId="0" borderId="15" xfId="2" applyNumberFormat="1" applyFont="1" applyFill="1" applyBorder="1"/>
    <xf numFmtId="10" fontId="23" fillId="0" borderId="0" xfId="2" applyNumberFormat="1" applyFont="1" applyFill="1" applyBorder="1" applyAlignment="1"/>
    <xf numFmtId="10" fontId="14" fillId="0" borderId="0" xfId="10" applyNumberFormat="1" applyFont="1" applyFill="1" applyBorder="1" applyAlignment="1"/>
    <xf numFmtId="10" fontId="14" fillId="0" borderId="15" xfId="10" applyNumberFormat="1" applyFont="1" applyFill="1" applyBorder="1" applyAlignment="1"/>
    <xf numFmtId="164" fontId="23" fillId="0" borderId="0" xfId="2" applyNumberFormat="1" applyFont="1" applyFill="1" applyBorder="1" applyAlignment="1">
      <alignment horizontal="right"/>
    </xf>
    <xf numFmtId="164" fontId="23" fillId="0" borderId="16" xfId="2" applyNumberFormat="1" applyFont="1" applyFill="1" applyBorder="1" applyAlignment="1">
      <alignment horizontal="center"/>
    </xf>
    <xf numFmtId="164" fontId="14" fillId="0" borderId="16" xfId="2" applyNumberFormat="1" applyFont="1" applyFill="1" applyBorder="1" applyAlignment="1">
      <alignment horizontal="center"/>
    </xf>
    <xf numFmtId="164" fontId="14" fillId="0" borderId="0" xfId="2" applyNumberFormat="1" applyFont="1" applyFill="1" applyBorder="1" applyAlignment="1">
      <alignment horizontal="right"/>
    </xf>
    <xf numFmtId="164" fontId="14" fillId="0" borderId="15" xfId="2" applyNumberFormat="1" applyFont="1" applyFill="1" applyBorder="1" applyAlignment="1">
      <alignment horizontal="right"/>
    </xf>
    <xf numFmtId="43" fontId="14" fillId="0" borderId="0" xfId="2" applyNumberFormat="1" applyFont="1" applyFill="1" applyBorder="1" applyAlignment="1">
      <alignment horizontal="right"/>
    </xf>
    <xf numFmtId="172" fontId="14" fillId="0" borderId="15" xfId="21" applyNumberFormat="1" applyFont="1" applyFill="1" applyBorder="1" applyAlignment="1">
      <alignment horizontal="right"/>
    </xf>
    <xf numFmtId="9" fontId="14" fillId="0" borderId="0" xfId="10" applyFont="1" applyFill="1" applyBorder="1" applyAlignment="1">
      <alignment horizontal="right"/>
    </xf>
    <xf numFmtId="9" fontId="14" fillId="0" borderId="15" xfId="10" applyFont="1" applyFill="1" applyBorder="1" applyAlignment="1">
      <alignment horizontal="right"/>
    </xf>
    <xf numFmtId="1" fontId="68" fillId="0" borderId="0" xfId="2" applyNumberFormat="1" applyFont="1" applyFill="1" applyBorder="1" applyAlignment="1">
      <alignment horizontal="right"/>
    </xf>
    <xf numFmtId="164" fontId="75" fillId="0" borderId="0" xfId="2" applyNumberFormat="1" applyFont="1" applyFill="1" applyBorder="1" applyAlignment="1">
      <alignment horizontal="center" wrapText="1"/>
    </xf>
    <xf numFmtId="164" fontId="74" fillId="0" borderId="0" xfId="2" applyNumberFormat="1" applyFont="1" applyFill="1" applyBorder="1" applyAlignment="1">
      <alignment horizontal="right"/>
    </xf>
    <xf numFmtId="164" fontId="14" fillId="0" borderId="15" xfId="2" applyNumberFormat="1" applyFont="1" applyFill="1" applyBorder="1" applyAlignment="1"/>
    <xf numFmtId="43" fontId="23" fillId="0" borderId="16" xfId="2" applyNumberFormat="1" applyFont="1" applyFill="1" applyBorder="1" applyAlignment="1">
      <alignment horizontal="center"/>
    </xf>
    <xf numFmtId="43" fontId="23" fillId="0" borderId="0" xfId="2" applyNumberFormat="1" applyFont="1" applyFill="1" applyBorder="1" applyAlignment="1">
      <alignment horizontal="right"/>
    </xf>
    <xf numFmtId="16" fontId="23" fillId="0" borderId="15" xfId="21" quotePrefix="1" applyNumberFormat="1" applyFont="1" applyFill="1" applyBorder="1" applyAlignment="1">
      <alignment horizontal="right"/>
    </xf>
    <xf numFmtId="43" fontId="23" fillId="0" borderId="15" xfId="2" applyNumberFormat="1" applyFont="1" applyFill="1" applyBorder="1" applyAlignment="1">
      <alignment horizontal="right"/>
    </xf>
    <xf numFmtId="43" fontId="23" fillId="0" borderId="0" xfId="2" applyNumberFormat="1" applyFont="1" applyFill="1" applyBorder="1" applyAlignment="1">
      <alignment horizontal="center"/>
    </xf>
    <xf numFmtId="43" fontId="14" fillId="0" borderId="15" xfId="2" applyNumberFormat="1" applyFont="1" applyFill="1" applyBorder="1" applyAlignment="1">
      <alignment horizontal="right"/>
    </xf>
    <xf numFmtId="43" fontId="14" fillId="0" borderId="16" xfId="2" applyNumberFormat="1" applyFont="1" applyFill="1" applyBorder="1" applyAlignment="1">
      <alignment horizontal="right"/>
    </xf>
    <xf numFmtId="43" fontId="23" fillId="0" borderId="16" xfId="2" applyNumberFormat="1" applyFont="1" applyFill="1" applyBorder="1" applyAlignment="1">
      <alignment horizontal="center" wrapText="1"/>
    </xf>
    <xf numFmtId="43" fontId="14" fillId="0" borderId="0" xfId="2" applyNumberFormat="1" applyFont="1" applyFill="1" applyBorder="1" applyAlignment="1"/>
    <xf numFmtId="43" fontId="14" fillId="0" borderId="15" xfId="2" applyNumberFormat="1" applyFont="1" applyFill="1" applyBorder="1" applyAlignment="1"/>
    <xf numFmtId="1" fontId="23" fillId="0" borderId="6" xfId="2" applyNumberFormat="1" applyFont="1" applyFill="1" applyBorder="1" applyAlignment="1">
      <alignment horizontal="center"/>
    </xf>
    <xf numFmtId="1" fontId="23" fillId="0" borderId="2" xfId="2" quotePrefix="1" applyNumberFormat="1" applyFont="1" applyFill="1" applyBorder="1" applyAlignment="1">
      <alignment horizontal="right"/>
    </xf>
    <xf numFmtId="1" fontId="23" fillId="0" borderId="9" xfId="21" applyNumberFormat="1" applyFont="1" applyFill="1" applyBorder="1" applyAlignment="1">
      <alignment horizontal="right"/>
    </xf>
    <xf numFmtId="1" fontId="23" fillId="0" borderId="2" xfId="2" applyNumberFormat="1" applyFont="1" applyFill="1" applyBorder="1" applyAlignment="1">
      <alignment horizontal="right"/>
    </xf>
    <xf numFmtId="1" fontId="23" fillId="0" borderId="9" xfId="2" applyNumberFormat="1" applyFont="1" applyFill="1" applyBorder="1" applyAlignment="1">
      <alignment horizontal="right"/>
    </xf>
    <xf numFmtId="1" fontId="23" fillId="0" borderId="2" xfId="2" applyNumberFormat="1" applyFont="1" applyFill="1" applyBorder="1" applyAlignment="1">
      <alignment horizontal="center"/>
    </xf>
    <xf numFmtId="164" fontId="23" fillId="0" borderId="2" xfId="2" applyNumberFormat="1" applyFont="1" applyFill="1" applyBorder="1" applyAlignment="1">
      <alignment horizontal="right"/>
    </xf>
    <xf numFmtId="164" fontId="23" fillId="0" borderId="9" xfId="2" applyNumberFormat="1" applyFont="1" applyFill="1" applyBorder="1" applyAlignment="1">
      <alignment horizontal="right"/>
    </xf>
    <xf numFmtId="49" fontId="23" fillId="0" borderId="6" xfId="2" applyNumberFormat="1" applyFont="1" applyFill="1" applyBorder="1" applyAlignment="1">
      <alignment horizontal="center"/>
    </xf>
    <xf numFmtId="1" fontId="14" fillId="0" borderId="6" xfId="2" applyNumberFormat="1" applyFont="1" applyFill="1" applyBorder="1" applyAlignment="1">
      <alignment horizontal="center"/>
    </xf>
    <xf numFmtId="164" fontId="14" fillId="0" borderId="2" xfId="2" applyNumberFormat="1" applyFont="1" applyFill="1" applyBorder="1" applyAlignment="1">
      <alignment horizontal="right"/>
    </xf>
    <xf numFmtId="164" fontId="14" fillId="0" borderId="9" xfId="2" applyNumberFormat="1" applyFont="1" applyFill="1" applyBorder="1" applyAlignment="1">
      <alignment horizontal="right"/>
    </xf>
    <xf numFmtId="1" fontId="14" fillId="0" borderId="6" xfId="2" applyNumberFormat="1" applyFont="1" applyFill="1" applyBorder="1" applyAlignment="1">
      <alignment horizontal="right"/>
    </xf>
    <xf numFmtId="1" fontId="14" fillId="0" borderId="9" xfId="2" applyNumberFormat="1" applyFont="1" applyFill="1" applyBorder="1" applyAlignment="1">
      <alignment horizontal="right"/>
    </xf>
    <xf numFmtId="49" fontId="28" fillId="0" borderId="2" xfId="2" applyNumberFormat="1" applyFont="1" applyFill="1" applyBorder="1" applyAlignment="1">
      <alignment horizontal="right"/>
    </xf>
    <xf numFmtId="49" fontId="28" fillId="0" borderId="9" xfId="2" applyNumberFormat="1" applyFont="1" applyFill="1" applyBorder="1" applyAlignment="1">
      <alignment horizontal="right"/>
    </xf>
    <xf numFmtId="164" fontId="23" fillId="0" borderId="2" xfId="2" applyNumberFormat="1" applyFont="1" applyFill="1" applyBorder="1" applyAlignment="1">
      <alignment horizontal="center" wrapText="1"/>
    </xf>
    <xf numFmtId="49" fontId="14" fillId="0" borderId="6" xfId="2" applyNumberFormat="1" applyFont="1" applyFill="1" applyBorder="1" applyAlignment="1">
      <alignment horizontal="right"/>
    </xf>
    <xf numFmtId="164" fontId="11" fillId="0" borderId="2" xfId="2" applyNumberFormat="1" applyFont="1" applyFill="1" applyBorder="1" applyAlignment="1">
      <alignment horizontal="right"/>
    </xf>
    <xf numFmtId="164" fontId="28" fillId="0" borderId="9" xfId="2" applyNumberFormat="1" applyFont="1" applyFill="1" applyBorder="1" applyAlignment="1">
      <alignment horizontal="right"/>
    </xf>
    <xf numFmtId="164" fontId="28" fillId="0" borderId="2" xfId="2" applyNumberFormat="1" applyFont="1" applyFill="1" applyBorder="1" applyAlignment="1">
      <alignment horizontal="right"/>
    </xf>
    <xf numFmtId="164" fontId="23" fillId="0" borderId="2" xfId="2" applyNumberFormat="1" applyFont="1" applyFill="1" applyBorder="1"/>
    <xf numFmtId="164" fontId="23" fillId="0" borderId="9" xfId="2" applyNumberFormat="1" applyFont="1" applyFill="1" applyBorder="1"/>
    <xf numFmtId="164" fontId="14" fillId="0" borderId="9" xfId="2" applyNumberFormat="1" applyFont="1" applyFill="1" applyBorder="1" applyAlignment="1"/>
    <xf numFmtId="164" fontId="28" fillId="0" borderId="8" xfId="2" applyNumberFormat="1" applyFont="1" applyFill="1" applyBorder="1" applyAlignment="1">
      <alignment horizontal="right"/>
    </xf>
    <xf numFmtId="0" fontId="22" fillId="0" borderId="12" xfId="0" applyFont="1" applyFill="1" applyBorder="1" applyAlignment="1">
      <alignment horizontal="center" wrapText="1"/>
    </xf>
    <xf numFmtId="164" fontId="22" fillId="0" borderId="14" xfId="2" applyNumberFormat="1" applyFont="1" applyFill="1" applyBorder="1" applyAlignment="1">
      <alignment horizontal="center"/>
    </xf>
    <xf numFmtId="0" fontId="22" fillId="0" borderId="0" xfId="21" applyFont="1" applyAlignment="1">
      <alignment horizontal="center"/>
    </xf>
    <xf numFmtId="0" fontId="22" fillId="0" borderId="0" xfId="21" applyFont="1" applyAlignment="1">
      <alignment horizontal="center"/>
    </xf>
    <xf numFmtId="3" fontId="69" fillId="0" borderId="0" xfId="21" applyNumberFormat="1" applyFont="1" applyFill="1" applyBorder="1" applyAlignment="1">
      <alignment wrapText="1"/>
    </xf>
    <xf numFmtId="164" fontId="69" fillId="0" borderId="0" xfId="21" applyNumberFormat="1" applyFont="1" applyFill="1" applyBorder="1" applyAlignment="1">
      <alignment wrapText="1"/>
    </xf>
    <xf numFmtId="3" fontId="69" fillId="0" borderId="0" xfId="21" applyNumberFormat="1" applyFont="1" applyFill="1" applyBorder="1"/>
    <xf numFmtId="0" fontId="22" fillId="0" borderId="0" xfId="1" applyFont="1" applyFill="1" applyAlignment="1">
      <alignment horizontal="center"/>
    </xf>
    <xf numFmtId="172" fontId="11" fillId="0" borderId="19" xfId="21" applyNumberFormat="1" applyFont="1" applyFill="1" applyBorder="1"/>
    <xf numFmtId="0" fontId="13" fillId="10" borderId="27" xfId="21" applyFont="1" applyFill="1" applyBorder="1" applyAlignment="1">
      <alignment horizontal="center" wrapText="1"/>
    </xf>
    <xf numFmtId="3" fontId="14" fillId="0" borderId="19" xfId="21" applyNumberFormat="1" applyFont="1" applyFill="1" applyBorder="1" applyAlignment="1">
      <alignment horizontal="center"/>
    </xf>
    <xf numFmtId="0" fontId="22" fillId="0" borderId="0" xfId="21" applyFont="1" applyAlignment="1">
      <alignment horizontal="center"/>
    </xf>
    <xf numFmtId="164" fontId="33" fillId="0" borderId="7" xfId="2" applyNumberFormat="1" applyFont="1" applyFill="1" applyBorder="1"/>
    <xf numFmtId="164" fontId="33" fillId="0" borderId="16" xfId="2" applyNumberFormat="1" applyFont="1" applyFill="1" applyBorder="1"/>
    <xf numFmtId="164" fontId="14" fillId="0" borderId="0" xfId="21" applyNumberFormat="1" applyFont="1"/>
    <xf numFmtId="0" fontId="22" fillId="0" borderId="0" xfId="21" applyFont="1" applyBorder="1" applyAlignment="1">
      <alignment wrapText="1"/>
    </xf>
    <xf numFmtId="0" fontId="28" fillId="0" borderId="0" xfId="21" applyFont="1" applyFill="1" applyAlignment="1">
      <alignment horizontal="center"/>
    </xf>
    <xf numFmtId="0" fontId="23" fillId="0" borderId="0" xfId="21" applyFont="1" applyAlignment="1">
      <alignment horizontal="center"/>
    </xf>
    <xf numFmtId="17" fontId="22" fillId="0" borderId="22" xfId="21" applyNumberFormat="1" applyFont="1" applyFill="1" applyBorder="1" applyAlignment="1">
      <alignment horizontal="left" wrapText="1"/>
    </xf>
    <xf numFmtId="0" fontId="11" fillId="0" borderId="0" xfId="21" applyFont="1"/>
    <xf numFmtId="164" fontId="22" fillId="0" borderId="31" xfId="2" applyNumberFormat="1" applyFont="1" applyFill="1" applyBorder="1"/>
    <xf numFmtId="0" fontId="23" fillId="0" borderId="0" xfId="21" applyFont="1"/>
    <xf numFmtId="164" fontId="23" fillId="0" borderId="0" xfId="4" applyNumberFormat="1" applyFont="1" applyFill="1" applyBorder="1"/>
    <xf numFmtId="43" fontId="11" fillId="0" borderId="0" xfId="2" applyFont="1" applyFill="1"/>
    <xf numFmtId="164" fontId="22" fillId="0" borderId="17" xfId="21" applyNumberFormat="1" applyFont="1" applyFill="1" applyBorder="1"/>
    <xf numFmtId="164" fontId="22" fillId="0" borderId="28" xfId="21" applyNumberFormat="1" applyFont="1" applyFill="1" applyBorder="1" applyAlignment="1">
      <alignment wrapText="1" shrinkToFit="1"/>
    </xf>
    <xf numFmtId="164" fontId="14" fillId="0" borderId="0" xfId="1" applyNumberFormat="1" applyFont="1"/>
    <xf numFmtId="0" fontId="22" fillId="0" borderId="0" xfId="21" applyFont="1" applyAlignment="1">
      <alignment horizontal="center"/>
    </xf>
    <xf numFmtId="0" fontId="13" fillId="0" borderId="0" xfId="21" applyFont="1"/>
    <xf numFmtId="0" fontId="13" fillId="0" borderId="0" xfId="21" applyFont="1" applyAlignment="1">
      <alignment horizontal="center"/>
    </xf>
    <xf numFmtId="0" fontId="22" fillId="0" borderId="11" xfId="21" applyFont="1" applyFill="1" applyBorder="1" applyAlignment="1">
      <alignment horizontal="center"/>
    </xf>
    <xf numFmtId="164" fontId="22" fillId="0" borderId="1" xfId="2" applyNumberFormat="1" applyFont="1" applyFill="1" applyBorder="1"/>
    <xf numFmtId="164" fontId="33" fillId="0" borderId="0" xfId="2" applyNumberFormat="1" applyFont="1" applyFill="1" applyBorder="1" applyAlignment="1">
      <alignment horizontal="right"/>
    </xf>
    <xf numFmtId="0" fontId="23" fillId="0" borderId="1" xfId="21" applyFont="1" applyFill="1" applyBorder="1"/>
    <xf numFmtId="0" fontId="23" fillId="0" borderId="1" xfId="21" applyFont="1" applyFill="1" applyBorder="1" applyAlignment="1">
      <alignment horizontal="center" wrapText="1"/>
    </xf>
    <xf numFmtId="0" fontId="23" fillId="0" borderId="1" xfId="21" applyFont="1" applyFill="1" applyBorder="1" applyAlignment="1">
      <alignment horizontal="center"/>
    </xf>
    <xf numFmtId="0" fontId="14" fillId="0" borderId="0" xfId="21" applyFont="1" applyAlignment="1">
      <alignment horizontal="right"/>
    </xf>
    <xf numFmtId="0" fontId="22" fillId="0" borderId="0" xfId="21" applyFont="1" applyAlignment="1">
      <alignment horizontal="center"/>
    </xf>
    <xf numFmtId="0" fontId="22" fillId="0" borderId="0" xfId="21" applyFont="1" applyAlignment="1">
      <alignment horizontal="center"/>
    </xf>
    <xf numFmtId="164" fontId="22" fillId="0" borderId="11" xfId="2" applyNumberFormat="1" applyFont="1" applyFill="1" applyBorder="1"/>
    <xf numFmtId="164" fontId="11" fillId="0" borderId="0" xfId="21" applyNumberFormat="1" applyFont="1" applyFill="1"/>
    <xf numFmtId="0" fontId="14" fillId="0" borderId="0" xfId="21" applyFont="1" applyProtection="1">
      <protection locked="0"/>
    </xf>
    <xf numFmtId="0" fontId="11" fillId="0" borderId="0" xfId="21" applyFont="1" applyFill="1"/>
    <xf numFmtId="164" fontId="22" fillId="0" borderId="0" xfId="2" applyNumberFormat="1" applyFont="1" applyFill="1" applyBorder="1"/>
    <xf numFmtId="0" fontId="23" fillId="0" borderId="19" xfId="21" applyFont="1" applyFill="1" applyBorder="1" applyAlignment="1">
      <alignment horizontal="center" wrapText="1"/>
    </xf>
    <xf numFmtId="0" fontId="11" fillId="0" borderId="0" xfId="21" applyFont="1" applyFill="1" applyBorder="1"/>
    <xf numFmtId="0" fontId="28" fillId="0" borderId="0" xfId="21" applyFont="1" applyFill="1" applyAlignment="1">
      <alignment horizontal="center" vertical="top"/>
    </xf>
    <xf numFmtId="0" fontId="22" fillId="0" borderId="11" xfId="21" applyFont="1" applyFill="1" applyBorder="1" applyAlignment="1">
      <alignment horizontal="center"/>
    </xf>
    <xf numFmtId="0" fontId="22" fillId="0" borderId="11" xfId="21" applyFont="1" applyFill="1" applyBorder="1" applyAlignment="1">
      <alignment horizontal="center"/>
    </xf>
    <xf numFmtId="0" fontId="13" fillId="10" borderId="12" xfId="21" applyFont="1" applyFill="1" applyBorder="1" applyAlignment="1">
      <alignment horizontal="center" wrapText="1"/>
    </xf>
    <xf numFmtId="0" fontId="122" fillId="0" borderId="0" xfId="1" applyFont="1" applyFill="1" applyAlignment="1">
      <alignment horizontal="center"/>
    </xf>
    <xf numFmtId="43" fontId="14" fillId="0" borderId="0" xfId="2" applyFont="1" applyFill="1" applyBorder="1"/>
    <xf numFmtId="0" fontId="13" fillId="0" borderId="0" xfId="0" applyFont="1" applyFill="1" applyBorder="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0" fontId="33" fillId="0" borderId="0" xfId="21" applyFont="1" applyFill="1" applyProtection="1"/>
    <xf numFmtId="0" fontId="33" fillId="0" borderId="0" xfId="21" applyFont="1" applyFill="1" applyBorder="1" applyProtection="1"/>
    <xf numFmtId="0" fontId="30" fillId="10" borderId="1" xfId="21" applyFont="1" applyFill="1" applyBorder="1" applyAlignment="1" applyProtection="1">
      <alignment horizontal="center" wrapText="1"/>
    </xf>
    <xf numFmtId="0" fontId="30" fillId="0" borderId="0" xfId="21" applyFont="1" applyFill="1" applyBorder="1" applyAlignment="1" applyProtection="1">
      <alignment horizontal="center" wrapText="1"/>
    </xf>
    <xf numFmtId="0" fontId="33" fillId="5" borderId="0" xfId="21" applyFont="1" applyFill="1" applyBorder="1" applyAlignment="1" applyProtection="1">
      <alignment horizontal="center" wrapText="1"/>
    </xf>
    <xf numFmtId="0" fontId="33" fillId="0" borderId="0" xfId="21" applyFont="1" applyFill="1" applyBorder="1" applyAlignment="1" applyProtection="1">
      <alignment horizontal="center" wrapText="1"/>
    </xf>
    <xf numFmtId="3" fontId="33" fillId="0" borderId="0" xfId="21" applyNumberFormat="1" applyFont="1" applyAlignment="1" applyProtection="1"/>
    <xf numFmtId="3" fontId="33" fillId="0" borderId="0" xfId="21" applyNumberFormat="1" applyFont="1" applyFill="1" applyAlignment="1" applyProtection="1"/>
    <xf numFmtId="3" fontId="33" fillId="0" borderId="3" xfId="21" applyNumberFormat="1" applyFont="1" applyBorder="1" applyAlignment="1" applyProtection="1"/>
    <xf numFmtId="172" fontId="30" fillId="0" borderId="5" xfId="10" applyNumberFormat="1" applyFont="1" applyBorder="1" applyAlignment="1" applyProtection="1"/>
    <xf numFmtId="172" fontId="30" fillId="0" borderId="0" xfId="10" applyNumberFormat="1" applyFont="1" applyAlignment="1" applyProtection="1"/>
    <xf numFmtId="0" fontId="33" fillId="0" borderId="0" xfId="21" applyFont="1" applyProtection="1"/>
    <xf numFmtId="3" fontId="33" fillId="0" borderId="4" xfId="21" applyNumberFormat="1" applyFont="1" applyFill="1" applyBorder="1" applyAlignment="1" applyProtection="1"/>
    <xf numFmtId="3" fontId="33" fillId="0" borderId="0" xfId="21" applyNumberFormat="1" applyFont="1" applyFill="1" applyBorder="1" applyAlignment="1" applyProtection="1"/>
    <xf numFmtId="3" fontId="33" fillId="0" borderId="0" xfId="21" applyNumberFormat="1" applyFont="1" applyBorder="1" applyProtection="1"/>
    <xf numFmtId="3" fontId="33" fillId="0" borderId="0" xfId="21" applyNumberFormat="1" applyFont="1" applyBorder="1" applyAlignment="1" applyProtection="1"/>
    <xf numFmtId="3" fontId="33" fillId="0" borderId="0" xfId="21" applyNumberFormat="1" applyFont="1" applyProtection="1"/>
    <xf numFmtId="3" fontId="33" fillId="0" borderId="3" xfId="21" applyNumberFormat="1" applyFont="1" applyFill="1" applyBorder="1" applyAlignment="1" applyProtection="1"/>
    <xf numFmtId="172" fontId="33" fillId="0" borderId="0" xfId="10" applyNumberFormat="1" applyFont="1" applyFill="1" applyAlignment="1" applyProtection="1"/>
    <xf numFmtId="3" fontId="30" fillId="0" borderId="5" xfId="21" applyNumberFormat="1" applyFont="1" applyBorder="1" applyProtection="1"/>
    <xf numFmtId="172" fontId="33" fillId="0" borderId="0" xfId="10" applyNumberFormat="1" applyFont="1" applyFill="1" applyBorder="1" applyAlignment="1" applyProtection="1"/>
    <xf numFmtId="3" fontId="33" fillId="0" borderId="0" xfId="21" applyNumberFormat="1" applyFont="1" applyAlignment="1" applyProtection="1">
      <alignment horizontal="center"/>
    </xf>
    <xf numFmtId="0" fontId="33" fillId="5" borderId="0" xfId="21" applyFont="1" applyFill="1" applyProtection="1"/>
    <xf numFmtId="3" fontId="33" fillId="0" borderId="0" xfId="21" applyNumberFormat="1" applyFont="1" applyFill="1" applyBorder="1" applyAlignment="1" applyProtection="1">
      <alignment horizontal="right"/>
    </xf>
    <xf numFmtId="3" fontId="33" fillId="0" borderId="0" xfId="21" applyNumberFormat="1" applyFont="1" applyFill="1" applyAlignment="1" applyProtection="1">
      <alignment horizontal="right"/>
    </xf>
    <xf numFmtId="172" fontId="33" fillId="0" borderId="0" xfId="21" applyNumberFormat="1" applyFont="1" applyFill="1" applyAlignment="1" applyProtection="1">
      <alignment horizontal="right"/>
    </xf>
    <xf numFmtId="3" fontId="33" fillId="0" borderId="3" xfId="21" applyNumberFormat="1" applyFont="1" applyBorder="1" applyAlignment="1" applyProtection="1">
      <alignment horizontal="right"/>
    </xf>
    <xf numFmtId="3" fontId="33" fillId="0" borderId="4" xfId="21" applyNumberFormat="1" applyFont="1" applyFill="1" applyBorder="1" applyAlignment="1" applyProtection="1">
      <alignment horizontal="right"/>
    </xf>
    <xf numFmtId="170" fontId="33" fillId="0" borderId="4" xfId="10" applyNumberFormat="1" applyFont="1" applyBorder="1" applyAlignment="1" applyProtection="1">
      <alignment horizontal="right"/>
    </xf>
    <xf numFmtId="3" fontId="30" fillId="0" borderId="0" xfId="21" applyNumberFormat="1" applyFont="1" applyBorder="1" applyAlignment="1" applyProtection="1">
      <alignment horizontal="right"/>
    </xf>
    <xf numFmtId="3" fontId="33" fillId="0" borderId="3" xfId="21" applyNumberFormat="1" applyFont="1" applyFill="1" applyBorder="1" applyProtection="1"/>
    <xf numFmtId="164" fontId="30" fillId="0" borderId="5" xfId="2" applyNumberFormat="1" applyFont="1" applyBorder="1" applyProtection="1"/>
    <xf numFmtId="3" fontId="30" fillId="0" borderId="10" xfId="21" applyNumberFormat="1" applyFont="1" applyBorder="1" applyProtection="1"/>
    <xf numFmtId="3" fontId="30" fillId="0" borderId="3" xfId="21" applyNumberFormat="1" applyFont="1" applyFill="1" applyBorder="1" applyAlignment="1" applyProtection="1"/>
    <xf numFmtId="172" fontId="30" fillId="0" borderId="0" xfId="10" applyNumberFormat="1" applyFont="1" applyFill="1" applyAlignment="1" applyProtection="1"/>
    <xf numFmtId="3" fontId="36" fillId="0" borderId="0" xfId="21" applyNumberFormat="1" applyFont="1" applyFill="1" applyAlignment="1" applyProtection="1">
      <alignment horizontal="right"/>
    </xf>
    <xf numFmtId="3" fontId="30" fillId="0" borderId="3" xfId="21" applyNumberFormat="1" applyFont="1" applyFill="1" applyBorder="1" applyAlignment="1" applyProtection="1">
      <alignment horizontal="right"/>
    </xf>
    <xf numFmtId="3" fontId="30" fillId="0" borderId="10" xfId="21" applyNumberFormat="1" applyFont="1" applyFill="1" applyBorder="1" applyAlignment="1" applyProtection="1"/>
    <xf numFmtId="172" fontId="36" fillId="0" borderId="0" xfId="21" applyNumberFormat="1" applyFont="1" applyAlignment="1" applyProtection="1">
      <alignment horizontal="right"/>
    </xf>
    <xf numFmtId="10" fontId="33" fillId="0" borderId="4" xfId="10" applyNumberFormat="1" applyFont="1" applyFill="1" applyBorder="1" applyAlignment="1" applyProtection="1">
      <alignment horizontal="right"/>
    </xf>
    <xf numFmtId="164" fontId="33" fillId="0" borderId="0" xfId="2" applyNumberFormat="1" applyFont="1" applyFill="1" applyAlignment="1" applyProtection="1">
      <alignment horizontal="right"/>
    </xf>
    <xf numFmtId="164" fontId="33" fillId="0" borderId="0" xfId="2" applyNumberFormat="1" applyFont="1" applyAlignment="1" applyProtection="1">
      <alignment horizontal="right"/>
    </xf>
    <xf numFmtId="3" fontId="33" fillId="12" borderId="0" xfId="21" applyNumberFormat="1" applyFont="1" applyFill="1" applyAlignment="1" applyProtection="1"/>
    <xf numFmtId="10" fontId="33" fillId="0" borderId="0" xfId="21" applyNumberFormat="1" applyFont="1" applyFill="1" applyAlignment="1" applyProtection="1"/>
    <xf numFmtId="10" fontId="33" fillId="0" borderId="0" xfId="21" applyNumberFormat="1" applyFont="1" applyAlignment="1" applyProtection="1"/>
    <xf numFmtId="165" fontId="33" fillId="0" borderId="0" xfId="21" applyNumberFormat="1" applyFont="1" applyFill="1" applyAlignment="1" applyProtection="1"/>
    <xf numFmtId="0" fontId="33" fillId="0" borderId="0" xfId="21" applyFont="1" applyAlignment="1" applyProtection="1"/>
    <xf numFmtId="165" fontId="33" fillId="0" borderId="0" xfId="21" applyNumberFormat="1" applyFont="1" applyAlignment="1" applyProtection="1"/>
    <xf numFmtId="165" fontId="33" fillId="0" borderId="4" xfId="21" applyNumberFormat="1" applyFont="1" applyBorder="1" applyAlignment="1" applyProtection="1"/>
    <xf numFmtId="165" fontId="30" fillId="0" borderId="0" xfId="21" applyNumberFormat="1" applyFont="1" applyAlignment="1" applyProtection="1"/>
    <xf numFmtId="3" fontId="30" fillId="0" borderId="10" xfId="21" applyNumberFormat="1" applyFont="1" applyBorder="1" applyAlignment="1" applyProtection="1"/>
    <xf numFmtId="10" fontId="33" fillId="8" borderId="0" xfId="21" applyNumberFormat="1" applyFont="1" applyFill="1" applyProtection="1"/>
    <xf numFmtId="10" fontId="33" fillId="0" borderId="0" xfId="21" applyNumberFormat="1" applyFont="1" applyFill="1" applyAlignment="1" applyProtection="1">
      <alignment horizontal="right"/>
    </xf>
    <xf numFmtId="10" fontId="33" fillId="0" borderId="0" xfId="21" applyNumberFormat="1" applyFont="1" applyFill="1" applyProtection="1"/>
    <xf numFmtId="10" fontId="33" fillId="0" borderId="0" xfId="10" applyNumberFormat="1" applyFont="1" applyAlignment="1" applyProtection="1"/>
    <xf numFmtId="3" fontId="30" fillId="0" borderId="3" xfId="21" applyNumberFormat="1" applyFont="1" applyBorder="1" applyAlignment="1" applyProtection="1">
      <alignment horizontal="right"/>
    </xf>
    <xf numFmtId="3" fontId="40" fillId="0" borderId="0" xfId="21" applyNumberFormat="1" applyFont="1" applyBorder="1" applyAlignment="1" applyProtection="1">
      <alignment horizontal="right"/>
    </xf>
    <xf numFmtId="3" fontId="33" fillId="0" borderId="0" xfId="21" applyNumberFormat="1" applyFont="1" applyBorder="1" applyAlignment="1" applyProtection="1">
      <alignment horizontal="right"/>
    </xf>
    <xf numFmtId="164" fontId="30" fillId="0" borderId="5" xfId="2" applyNumberFormat="1" applyFont="1" applyFill="1" applyBorder="1" applyAlignment="1" applyProtection="1">
      <alignment horizontal="right"/>
    </xf>
    <xf numFmtId="3" fontId="30" fillId="0" borderId="3" xfId="21" applyNumberFormat="1" applyFont="1" applyBorder="1" applyProtection="1"/>
    <xf numFmtId="3" fontId="30" fillId="0" borderId="21" xfId="21" applyNumberFormat="1" applyFont="1" applyBorder="1" applyProtection="1"/>
    <xf numFmtId="3" fontId="30" fillId="0" borderId="0" xfId="21" applyNumberFormat="1" applyFont="1" applyBorder="1" applyProtection="1"/>
    <xf numFmtId="3" fontId="33" fillId="0" borderId="0" xfId="21" applyNumberFormat="1" applyFont="1" applyFill="1" applyBorder="1" applyProtection="1"/>
    <xf numFmtId="3" fontId="33" fillId="0" borderId="4" xfId="21" applyNumberFormat="1" applyFont="1" applyFill="1" applyBorder="1" applyProtection="1"/>
    <xf numFmtId="10" fontId="33" fillId="0" borderId="0" xfId="10" applyNumberFormat="1" applyFont="1" applyFill="1" applyBorder="1" applyProtection="1"/>
    <xf numFmtId="3" fontId="30" fillId="0" borderId="0" xfId="21" applyNumberFormat="1" applyFont="1" applyFill="1" applyBorder="1" applyProtection="1"/>
    <xf numFmtId="3" fontId="30" fillId="0" borderId="12" xfId="21" applyNumberFormat="1" applyFont="1" applyFill="1" applyBorder="1" applyProtection="1"/>
    <xf numFmtId="164" fontId="30" fillId="0" borderId="0" xfId="2" applyNumberFormat="1" applyFont="1" applyFill="1" applyAlignment="1" applyProtection="1"/>
    <xf numFmtId="178" fontId="30" fillId="0" borderId="0" xfId="21" applyNumberFormat="1" applyFont="1" applyFill="1" applyBorder="1" applyProtection="1"/>
    <xf numFmtId="37" fontId="30" fillId="0" borderId="0" xfId="21" applyNumberFormat="1" applyFont="1" applyBorder="1" applyAlignment="1" applyProtection="1">
      <alignment horizontal="right"/>
    </xf>
    <xf numFmtId="37" fontId="30" fillId="0" borderId="0" xfId="21" applyNumberFormat="1" applyFont="1" applyFill="1" applyBorder="1" applyAlignment="1" applyProtection="1">
      <alignment horizontal="right"/>
    </xf>
    <xf numFmtId="0" fontId="30" fillId="0" borderId="0" xfId="21" applyNumberFormat="1" applyFont="1" applyFill="1" applyBorder="1" applyAlignment="1" applyProtection="1">
      <alignment horizontal="center"/>
    </xf>
    <xf numFmtId="0" fontId="33" fillId="0" borderId="0" xfId="21" applyFont="1" applyFill="1" applyAlignment="1" applyProtection="1">
      <alignment horizontal="left"/>
    </xf>
    <xf numFmtId="37" fontId="33" fillId="0" borderId="0" xfId="21" applyNumberFormat="1" applyFont="1" applyFill="1" applyBorder="1" applyAlignment="1" applyProtection="1">
      <alignment horizontal="left"/>
    </xf>
    <xf numFmtId="0" fontId="33" fillId="0" borderId="0" xfId="21" applyFont="1" applyAlignment="1" applyProtection="1">
      <alignment horizontal="left"/>
    </xf>
    <xf numFmtId="0" fontId="33" fillId="0" borderId="0" xfId="21" applyFont="1" applyAlignment="1" applyProtection="1">
      <alignment horizontal="center"/>
    </xf>
    <xf numFmtId="0" fontId="33" fillId="0" borderId="0" xfId="21" applyFont="1" applyFill="1" applyAlignment="1" applyProtection="1"/>
    <xf numFmtId="0" fontId="27" fillId="0" borderId="0" xfId="21" applyFont="1" applyFill="1" applyProtection="1"/>
    <xf numFmtId="0" fontId="30" fillId="6" borderId="7" xfId="21" applyFont="1" applyFill="1" applyBorder="1" applyAlignment="1" applyProtection="1">
      <alignment horizontal="left"/>
    </xf>
    <xf numFmtId="0" fontId="33" fillId="6" borderId="8" xfId="21" applyFont="1" applyFill="1" applyBorder="1" applyAlignment="1" applyProtection="1"/>
    <xf numFmtId="0" fontId="30" fillId="6" borderId="16" xfId="21" applyFont="1" applyFill="1" applyBorder="1" applyAlignment="1" applyProtection="1">
      <alignment horizontal="left"/>
    </xf>
    <xf numFmtId="0" fontId="33" fillId="6" borderId="0" xfId="21" applyFont="1" applyFill="1" applyBorder="1" applyAlignment="1" applyProtection="1"/>
    <xf numFmtId="0" fontId="33" fillId="6" borderId="0" xfId="21" applyFont="1" applyFill="1" applyBorder="1" applyAlignment="1" applyProtection="1">
      <alignment horizontal="center"/>
    </xf>
    <xf numFmtId="0" fontId="33" fillId="6" borderId="15" xfId="21" applyFont="1" applyFill="1" applyBorder="1" applyAlignment="1" applyProtection="1">
      <alignment horizontal="center"/>
    </xf>
    <xf numFmtId="0" fontId="30" fillId="6" borderId="6" xfId="21" applyFont="1" applyFill="1" applyBorder="1" applyAlignment="1" applyProtection="1">
      <alignment horizontal="left"/>
    </xf>
    <xf numFmtId="0" fontId="30" fillId="6" borderId="2" xfId="21" applyFont="1" applyFill="1" applyBorder="1" applyAlignment="1" applyProtection="1"/>
    <xf numFmtId="0" fontId="30" fillId="6" borderId="2" xfId="21" applyNumberFormat="1" applyFont="1" applyFill="1" applyBorder="1" applyAlignment="1" applyProtection="1">
      <alignment horizontal="center"/>
    </xf>
    <xf numFmtId="0" fontId="30" fillId="6" borderId="9" xfId="21" applyFont="1" applyFill="1" applyBorder="1" applyAlignment="1" applyProtection="1">
      <alignment horizontal="center" wrapText="1"/>
    </xf>
    <xf numFmtId="0" fontId="30" fillId="0" borderId="0" xfId="21" applyFont="1" applyFill="1" applyBorder="1" applyProtection="1"/>
    <xf numFmtId="0" fontId="30" fillId="0" borderId="0" xfId="21" applyFont="1" applyFill="1" applyBorder="1" applyAlignment="1" applyProtection="1">
      <alignment horizontal="left"/>
    </xf>
    <xf numFmtId="0" fontId="30" fillId="0" borderId="0" xfId="21" applyFont="1" applyFill="1" applyBorder="1" applyAlignment="1" applyProtection="1"/>
    <xf numFmtId="0" fontId="34" fillId="5" borderId="0" xfId="21" applyFont="1" applyFill="1" applyBorder="1" applyAlignment="1" applyProtection="1">
      <alignment horizontal="left"/>
    </xf>
    <xf numFmtId="0" fontId="34" fillId="5" borderId="0" xfId="21" applyFont="1" applyFill="1" applyBorder="1" applyAlignment="1" applyProtection="1"/>
    <xf numFmtId="0" fontId="33" fillId="5" borderId="0" xfId="21" applyFont="1" applyFill="1" applyBorder="1" applyAlignment="1" applyProtection="1"/>
    <xf numFmtId="0" fontId="30" fillId="5" borderId="0" xfId="21" applyNumberFormat="1" applyFont="1" applyFill="1" applyBorder="1" applyAlignment="1" applyProtection="1">
      <alignment horizontal="center"/>
    </xf>
    <xf numFmtId="0" fontId="33" fillId="5" borderId="0" xfId="21" applyFont="1" applyFill="1" applyBorder="1" applyProtection="1"/>
    <xf numFmtId="0" fontId="33" fillId="0" borderId="0" xfId="21" applyFont="1" applyFill="1" applyBorder="1" applyAlignment="1" applyProtection="1">
      <alignment horizontal="left"/>
    </xf>
    <xf numFmtId="0" fontId="33" fillId="0" borderId="0" xfId="21" applyFont="1" applyFill="1" applyBorder="1" applyAlignment="1" applyProtection="1"/>
    <xf numFmtId="0" fontId="30" fillId="0" borderId="0" xfId="21" applyNumberFormat="1" applyFont="1" applyFill="1" applyAlignment="1" applyProtection="1">
      <alignment horizontal="center"/>
    </xf>
    <xf numFmtId="0" fontId="30" fillId="0" borderId="0" xfId="21" applyNumberFormat="1" applyFont="1" applyFill="1" applyAlignment="1" applyProtection="1"/>
    <xf numFmtId="0" fontId="33" fillId="0" borderId="0" xfId="21" applyNumberFormat="1" applyFont="1" applyAlignment="1" applyProtection="1">
      <alignment horizontal="center"/>
    </xf>
    <xf numFmtId="0" fontId="36" fillId="0" borderId="0" xfId="21" applyFont="1" applyFill="1" applyAlignment="1" applyProtection="1">
      <alignment horizontal="left"/>
    </xf>
    <xf numFmtId="0" fontId="36" fillId="0" borderId="0" xfId="21" applyFont="1" applyFill="1" applyBorder="1" applyAlignment="1" applyProtection="1">
      <alignment horizontal="center"/>
    </xf>
    <xf numFmtId="0" fontId="33" fillId="0" borderId="3" xfId="21" applyNumberFormat="1" applyFont="1" applyFill="1" applyBorder="1" applyAlignment="1" applyProtection="1"/>
    <xf numFmtId="3" fontId="33" fillId="0" borderId="3" xfId="21" applyNumberFormat="1" applyFont="1" applyBorder="1" applyAlignment="1" applyProtection="1">
      <alignment horizontal="center"/>
    </xf>
    <xf numFmtId="0" fontId="33" fillId="0" borderId="3" xfId="21" applyFont="1" applyBorder="1" applyAlignment="1" applyProtection="1"/>
    <xf numFmtId="0" fontId="33" fillId="0" borderId="0" xfId="21" applyNumberFormat="1" applyFont="1" applyAlignment="1" applyProtection="1"/>
    <xf numFmtId="0" fontId="30" fillId="0" borderId="5" xfId="21" applyNumberFormat="1" applyFont="1" applyFill="1" applyBorder="1" applyAlignment="1" applyProtection="1"/>
    <xf numFmtId="0" fontId="33" fillId="0" borderId="5" xfId="21" applyFont="1" applyFill="1" applyBorder="1" applyAlignment="1" applyProtection="1"/>
    <xf numFmtId="3" fontId="33" fillId="0" borderId="5" xfId="21" applyNumberFormat="1" applyFont="1" applyFill="1" applyBorder="1" applyAlignment="1" applyProtection="1">
      <alignment horizontal="center"/>
    </xf>
    <xf numFmtId="3" fontId="33" fillId="0" borderId="5" xfId="21" applyNumberFormat="1" applyFont="1" applyFill="1" applyBorder="1" applyAlignment="1" applyProtection="1"/>
    <xf numFmtId="0" fontId="33" fillId="0" borderId="5" xfId="21" applyFont="1" applyBorder="1" applyAlignment="1" applyProtection="1"/>
    <xf numFmtId="3" fontId="33" fillId="0" borderId="0" xfId="21" applyNumberFormat="1" applyFont="1" applyFill="1" applyAlignment="1" applyProtection="1">
      <alignment horizontal="center"/>
    </xf>
    <xf numFmtId="0" fontId="33" fillId="0" borderId="0" xfId="21" applyNumberFormat="1" applyFont="1" applyFill="1" applyAlignment="1" applyProtection="1">
      <alignment horizontal="center"/>
    </xf>
    <xf numFmtId="0" fontId="33" fillId="0" borderId="4" xfId="21" applyFont="1" applyFill="1" applyBorder="1" applyProtection="1"/>
    <xf numFmtId="0" fontId="33" fillId="0" borderId="4" xfId="21" applyFont="1" applyBorder="1" applyAlignment="1" applyProtection="1"/>
    <xf numFmtId="0" fontId="36" fillId="0" borderId="4" xfId="21" applyFont="1" applyFill="1" applyBorder="1" applyAlignment="1" applyProtection="1">
      <alignment horizontal="center"/>
    </xf>
    <xf numFmtId="0" fontId="33" fillId="0" borderId="4" xfId="21" applyFont="1" applyBorder="1" applyProtection="1"/>
    <xf numFmtId="0" fontId="33" fillId="0" borderId="0" xfId="21" applyFont="1" applyFill="1" applyBorder="1" applyAlignment="1" applyProtection="1">
      <alignment horizontal="center"/>
    </xf>
    <xf numFmtId="0" fontId="33" fillId="0" borderId="3" xfId="21" applyFont="1" applyFill="1" applyBorder="1" applyProtection="1"/>
    <xf numFmtId="0" fontId="33" fillId="0" borderId="3" xfId="21" applyFont="1" applyBorder="1" applyAlignment="1" applyProtection="1">
      <alignment horizontal="center"/>
    </xf>
    <xf numFmtId="0" fontId="33" fillId="0" borderId="0" xfId="21" applyFont="1" applyBorder="1" applyProtection="1"/>
    <xf numFmtId="0" fontId="33" fillId="0" borderId="0" xfId="21" applyFont="1" applyBorder="1" applyAlignment="1" applyProtection="1"/>
    <xf numFmtId="0" fontId="33" fillId="0" borderId="0" xfId="21" applyFont="1" applyBorder="1" applyAlignment="1" applyProtection="1">
      <alignment horizontal="center"/>
    </xf>
    <xf numFmtId="0" fontId="30" fillId="0" borderId="5" xfId="21" applyFont="1" applyBorder="1" applyProtection="1"/>
    <xf numFmtId="0" fontId="30" fillId="0" borderId="5" xfId="21" applyFont="1" applyFill="1" applyBorder="1" applyProtection="1"/>
    <xf numFmtId="0" fontId="33" fillId="0" borderId="5" xfId="21" applyFont="1" applyBorder="1" applyProtection="1"/>
    <xf numFmtId="0" fontId="33" fillId="0" borderId="5" xfId="21" applyFont="1" applyBorder="1" applyAlignment="1" applyProtection="1">
      <alignment horizontal="center"/>
    </xf>
    <xf numFmtId="0" fontId="33" fillId="0" borderId="0" xfId="21" applyNumberFormat="1" applyFont="1" applyFill="1" applyAlignment="1" applyProtection="1"/>
    <xf numFmtId="0" fontId="33" fillId="0" borderId="0" xfId="21" applyNumberFormat="1" applyFont="1" applyAlignment="1" applyProtection="1">
      <alignment horizontal="left"/>
    </xf>
    <xf numFmtId="0" fontId="37" fillId="0" borderId="0" xfId="21" applyFont="1" applyFill="1" applyBorder="1" applyAlignment="1" applyProtection="1">
      <alignment horizontal="center"/>
    </xf>
    <xf numFmtId="0" fontId="34" fillId="0" borderId="0" xfId="21" applyFont="1" applyFill="1" applyBorder="1" applyAlignment="1" applyProtection="1"/>
    <xf numFmtId="0" fontId="33" fillId="0" borderId="0" xfId="21" applyFont="1" applyFill="1" applyAlignment="1" applyProtection="1">
      <alignment horizontal="center"/>
    </xf>
    <xf numFmtId="0" fontId="33" fillId="0" borderId="4" xfId="21" applyFont="1" applyFill="1" applyBorder="1" applyAlignment="1" applyProtection="1">
      <alignment horizontal="left"/>
    </xf>
    <xf numFmtId="0" fontId="33" fillId="0" borderId="3" xfId="21" applyFont="1" applyFill="1" applyBorder="1" applyAlignment="1" applyProtection="1"/>
    <xf numFmtId="0" fontId="33" fillId="0" borderId="3" xfId="21" applyFont="1" applyFill="1" applyBorder="1" applyAlignment="1" applyProtection="1">
      <alignment horizontal="center"/>
    </xf>
    <xf numFmtId="0" fontId="33" fillId="0" borderId="0" xfId="21" applyNumberFormat="1" applyFont="1" applyFill="1" applyBorder="1" applyAlignment="1" applyProtection="1"/>
    <xf numFmtId="0" fontId="33" fillId="0" borderId="4" xfId="21" applyNumberFormat="1" applyFont="1" applyFill="1" applyBorder="1" applyAlignment="1" applyProtection="1"/>
    <xf numFmtId="0" fontId="33" fillId="0" borderId="4" xfId="21" applyFont="1" applyFill="1" applyBorder="1" applyAlignment="1" applyProtection="1"/>
    <xf numFmtId="0" fontId="33" fillId="0" borderId="0" xfId="21" applyNumberFormat="1" applyFont="1" applyFill="1" applyAlignment="1" applyProtection="1">
      <alignment horizontal="left"/>
    </xf>
    <xf numFmtId="0" fontId="30" fillId="0" borderId="0" xfId="21" applyNumberFormat="1" applyFont="1" applyFill="1" applyAlignment="1" applyProtection="1">
      <alignment horizontal="right"/>
    </xf>
    <xf numFmtId="3" fontId="33" fillId="0" borderId="3" xfId="21" applyNumberFormat="1" applyFont="1" applyFill="1" applyBorder="1" applyAlignment="1" applyProtection="1">
      <alignment horizontal="center"/>
    </xf>
    <xf numFmtId="3" fontId="33" fillId="0" borderId="0" xfId="21" applyNumberFormat="1" applyFont="1" applyFill="1" applyBorder="1" applyAlignment="1" applyProtection="1">
      <alignment horizontal="center"/>
    </xf>
    <xf numFmtId="0" fontId="30" fillId="0" borderId="5" xfId="21" applyFont="1" applyFill="1" applyBorder="1" applyAlignment="1" applyProtection="1">
      <alignment horizontal="center"/>
    </xf>
    <xf numFmtId="167" fontId="33" fillId="0" borderId="0" xfId="21" applyNumberFormat="1" applyFont="1" applyAlignment="1" applyProtection="1">
      <alignment horizontal="center"/>
    </xf>
    <xf numFmtId="0" fontId="33" fillId="7" borderId="0" xfId="21" applyFont="1" applyFill="1" applyAlignment="1" applyProtection="1">
      <alignment horizontal="center"/>
    </xf>
    <xf numFmtId="0" fontId="30" fillId="0" borderId="5" xfId="21" applyFont="1" applyBorder="1" applyAlignment="1" applyProtection="1">
      <alignment horizontal="center"/>
    </xf>
    <xf numFmtId="0" fontId="33" fillId="0" borderId="5" xfId="21" applyFont="1" applyBorder="1" applyAlignment="1" applyProtection="1">
      <alignment horizontal="left"/>
    </xf>
    <xf numFmtId="0" fontId="30" fillId="0" borderId="5" xfId="21" applyFont="1" applyBorder="1" applyAlignment="1" applyProtection="1">
      <alignment horizontal="left"/>
    </xf>
    <xf numFmtId="0" fontId="38" fillId="0" borderId="0" xfId="21" applyFont="1" applyAlignment="1" applyProtection="1">
      <alignment horizontal="left"/>
    </xf>
    <xf numFmtId="0" fontId="38" fillId="0" borderId="0" xfId="21" applyFont="1" applyProtection="1"/>
    <xf numFmtId="0" fontId="30" fillId="0" borderId="0" xfId="21" applyNumberFormat="1" applyFont="1" applyFill="1" applyBorder="1" applyAlignment="1" applyProtection="1">
      <alignment horizontal="left"/>
    </xf>
    <xf numFmtId="0" fontId="33" fillId="0" borderId="0" xfId="21" applyFont="1" applyFill="1" applyAlignment="1" applyProtection="1">
      <alignment horizontal="right"/>
    </xf>
    <xf numFmtId="0" fontId="30" fillId="0" borderId="0" xfId="21" applyFont="1" applyFill="1" applyAlignment="1" applyProtection="1"/>
    <xf numFmtId="0" fontId="33" fillId="0" borderId="0" xfId="21" applyFont="1" applyFill="1" applyBorder="1" applyAlignment="1" applyProtection="1">
      <alignment horizontal="right"/>
    </xf>
    <xf numFmtId="0" fontId="30" fillId="0" borderId="0" xfId="21" applyFont="1" applyFill="1" applyProtection="1"/>
    <xf numFmtId="0" fontId="30" fillId="0" borderId="0" xfId="21" applyNumberFormat="1" applyFont="1" applyFill="1" applyBorder="1" applyAlignment="1" applyProtection="1"/>
    <xf numFmtId="0" fontId="36" fillId="0" borderId="0" xfId="21" applyFont="1" applyFill="1" applyBorder="1" applyAlignment="1" applyProtection="1"/>
    <xf numFmtId="0" fontId="30" fillId="0" borderId="0" xfId="21" applyNumberFormat="1" applyFont="1" applyFill="1" applyAlignment="1" applyProtection="1">
      <alignment horizontal="left"/>
    </xf>
    <xf numFmtId="4" fontId="36" fillId="0" borderId="0" xfId="21" applyNumberFormat="1" applyFont="1" applyFill="1" applyAlignment="1" applyProtection="1">
      <alignment horizontal="right"/>
    </xf>
    <xf numFmtId="3" fontId="36" fillId="0" borderId="0" xfId="21" applyNumberFormat="1" applyFont="1" applyAlignment="1" applyProtection="1">
      <alignment horizontal="right"/>
    </xf>
    <xf numFmtId="0" fontId="39" fillId="0" borderId="0" xfId="21" applyNumberFormat="1" applyFont="1" applyFill="1" applyAlignment="1" applyProtection="1">
      <alignment horizontal="left"/>
    </xf>
    <xf numFmtId="0" fontId="33" fillId="0" borderId="0" xfId="21" applyNumberFormat="1" applyFont="1" applyFill="1" applyBorder="1" applyAlignment="1" applyProtection="1">
      <alignment horizontal="left"/>
    </xf>
    <xf numFmtId="0" fontId="33" fillId="0" borderId="0" xfId="21" applyNumberFormat="1" applyFont="1" applyFill="1" applyAlignment="1" applyProtection="1">
      <alignment horizontal="right"/>
    </xf>
    <xf numFmtId="0" fontId="40" fillId="0" borderId="0" xfId="21" applyFont="1" applyFill="1" applyAlignment="1" applyProtection="1">
      <alignment horizontal="center"/>
    </xf>
    <xf numFmtId="0" fontId="33" fillId="0" borderId="4" xfId="21" applyNumberFormat="1" applyFont="1" applyFill="1" applyBorder="1" applyAlignment="1" applyProtection="1">
      <alignment horizontal="left"/>
    </xf>
    <xf numFmtId="0" fontId="33" fillId="0" borderId="4" xfId="21" applyNumberFormat="1" applyFont="1" applyFill="1" applyBorder="1" applyAlignment="1" applyProtection="1">
      <alignment horizontal="center"/>
    </xf>
    <xf numFmtId="3" fontId="36" fillId="0" borderId="4" xfId="21" applyNumberFormat="1" applyFont="1" applyBorder="1" applyAlignment="1" applyProtection="1">
      <alignment horizontal="right"/>
    </xf>
    <xf numFmtId="0" fontId="33" fillId="0" borderId="3" xfId="21" applyNumberFormat="1" applyFont="1" applyBorder="1" applyAlignment="1" applyProtection="1">
      <alignment horizontal="center"/>
    </xf>
    <xf numFmtId="3" fontId="36" fillId="0" borderId="3" xfId="21" applyNumberFormat="1" applyFont="1" applyBorder="1" applyAlignment="1" applyProtection="1">
      <alignment horizontal="right"/>
    </xf>
    <xf numFmtId="0" fontId="33" fillId="0" borderId="3" xfId="21" applyNumberFormat="1" applyFont="1" applyFill="1" applyBorder="1" applyAlignment="1" applyProtection="1">
      <alignment horizontal="left"/>
    </xf>
    <xf numFmtId="0" fontId="33" fillId="0" borderId="3" xfId="21" applyFont="1" applyFill="1" applyBorder="1" applyAlignment="1" applyProtection="1">
      <alignment horizontal="left"/>
    </xf>
    <xf numFmtId="0" fontId="30" fillId="0" borderId="3" xfId="21" applyFont="1" applyFill="1" applyBorder="1" applyAlignment="1" applyProtection="1">
      <alignment horizontal="center"/>
    </xf>
    <xf numFmtId="0" fontId="30" fillId="0" borderId="3" xfId="21" applyFont="1" applyFill="1" applyBorder="1" applyProtection="1"/>
    <xf numFmtId="0" fontId="33" fillId="0" borderId="0" xfId="21" applyFont="1" applyBorder="1" applyAlignment="1" applyProtection="1">
      <alignment horizontal="left"/>
    </xf>
    <xf numFmtId="0" fontId="30" fillId="0" borderId="0" xfId="21" applyFont="1" applyBorder="1" applyAlignment="1" applyProtection="1">
      <alignment horizontal="center"/>
    </xf>
    <xf numFmtId="0" fontId="30" fillId="0" borderId="0" xfId="21" applyFont="1" applyBorder="1" applyProtection="1"/>
    <xf numFmtId="0" fontId="30" fillId="0" borderId="0" xfId="21" applyFont="1" applyProtection="1"/>
    <xf numFmtId="0" fontId="30" fillId="0" borderId="4" xfId="21" applyFont="1" applyBorder="1" applyProtection="1"/>
    <xf numFmtId="0" fontId="30" fillId="0" borderId="0" xfId="21" applyFont="1" applyBorder="1" applyAlignment="1" applyProtection="1">
      <alignment horizontal="left"/>
    </xf>
    <xf numFmtId="0" fontId="30" fillId="0" borderId="3" xfId="21" applyNumberFormat="1" applyFont="1" applyFill="1" applyBorder="1" applyAlignment="1" applyProtection="1">
      <alignment horizontal="left"/>
    </xf>
    <xf numFmtId="43" fontId="30" fillId="0" borderId="5" xfId="2" applyFont="1" applyBorder="1" applyProtection="1"/>
    <xf numFmtId="0" fontId="33" fillId="0" borderId="10" xfId="21" applyNumberFormat="1" applyFont="1" applyBorder="1" applyAlignment="1" applyProtection="1">
      <alignment horizontal="center"/>
    </xf>
    <xf numFmtId="0" fontId="30" fillId="0" borderId="10" xfId="21" applyFont="1" applyBorder="1" applyProtection="1"/>
    <xf numFmtId="0" fontId="30" fillId="0" borderId="10" xfId="21" applyFont="1" applyBorder="1" applyAlignment="1" applyProtection="1">
      <alignment horizontal="center"/>
    </xf>
    <xf numFmtId="3" fontId="33" fillId="0" borderId="10" xfId="21" applyNumberFormat="1" applyFont="1" applyFill="1" applyBorder="1" applyAlignment="1" applyProtection="1"/>
    <xf numFmtId="0" fontId="34" fillId="5" borderId="0" xfId="21" applyFont="1" applyFill="1" applyAlignment="1" applyProtection="1">
      <alignment horizontal="left"/>
    </xf>
    <xf numFmtId="0" fontId="34" fillId="5" borderId="0" xfId="21" applyFont="1" applyFill="1" applyAlignment="1" applyProtection="1"/>
    <xf numFmtId="0" fontId="30" fillId="5" borderId="0" xfId="21" applyNumberFormat="1" applyFont="1" applyFill="1" applyAlignment="1" applyProtection="1">
      <alignment horizontal="left"/>
    </xf>
    <xf numFmtId="0" fontId="33" fillId="5" borderId="0" xfId="21" applyFont="1" applyFill="1" applyAlignment="1" applyProtection="1"/>
    <xf numFmtId="0" fontId="30" fillId="5" borderId="0" xfId="21" applyNumberFormat="1" applyFont="1" applyFill="1" applyAlignment="1" applyProtection="1">
      <alignment horizontal="center"/>
    </xf>
    <xf numFmtId="3" fontId="33" fillId="0" borderId="0" xfId="21" applyNumberFormat="1" applyFont="1" applyFill="1" applyBorder="1" applyAlignment="1" applyProtection="1">
      <alignment horizontal="left"/>
    </xf>
    <xf numFmtId="0" fontId="30" fillId="0" borderId="3" xfId="21" applyNumberFormat="1" applyFont="1" applyFill="1" applyBorder="1" applyAlignment="1" applyProtection="1"/>
    <xf numFmtId="0" fontId="36" fillId="0" borderId="0" xfId="21" applyFont="1" applyFill="1" applyAlignment="1" applyProtection="1">
      <alignment horizontal="center"/>
    </xf>
    <xf numFmtId="0" fontId="36" fillId="0" borderId="4" xfId="21" applyFont="1" applyFill="1" applyBorder="1" applyAlignment="1" applyProtection="1"/>
    <xf numFmtId="0" fontId="30" fillId="0" borderId="10" xfId="21" applyNumberFormat="1" applyFont="1" applyFill="1" applyBorder="1" applyAlignment="1" applyProtection="1"/>
    <xf numFmtId="0" fontId="33" fillId="0" borderId="10" xfId="21" applyFont="1" applyFill="1" applyBorder="1" applyAlignment="1" applyProtection="1"/>
    <xf numFmtId="3" fontId="33" fillId="0" borderId="10" xfId="21" applyNumberFormat="1" applyFont="1" applyFill="1" applyBorder="1" applyAlignment="1" applyProtection="1">
      <alignment horizontal="center"/>
    </xf>
    <xf numFmtId="0" fontId="33" fillId="0" borderId="0" xfId="21" applyFont="1" applyAlignment="1" applyProtection="1">
      <alignment horizontal="right"/>
    </xf>
    <xf numFmtId="0" fontId="33" fillId="0" borderId="0" xfId="21" applyNumberFormat="1" applyFont="1" applyFill="1" applyBorder="1" applyAlignment="1" applyProtection="1">
      <alignment horizontal="center"/>
    </xf>
    <xf numFmtId="0" fontId="33" fillId="0" borderId="4" xfId="21" applyFont="1" applyFill="1" applyBorder="1" applyAlignment="1" applyProtection="1">
      <alignment horizontal="center"/>
    </xf>
    <xf numFmtId="3" fontId="36" fillId="0" borderId="4" xfId="21" applyNumberFormat="1" applyFont="1" applyFill="1" applyBorder="1" applyAlignment="1" applyProtection="1">
      <alignment horizontal="right"/>
    </xf>
    <xf numFmtId="0" fontId="40" fillId="0" borderId="0" xfId="21" applyNumberFormat="1" applyFont="1" applyFill="1" applyAlignment="1" applyProtection="1">
      <alignment horizontal="center"/>
    </xf>
    <xf numFmtId="0" fontId="40" fillId="0" borderId="0" xfId="21" applyNumberFormat="1" applyFont="1" applyFill="1" applyAlignment="1" applyProtection="1"/>
    <xf numFmtId="0" fontId="30" fillId="0" borderId="10" xfId="21" applyNumberFormat="1" applyFont="1" applyBorder="1" applyAlignment="1" applyProtection="1">
      <alignment horizontal="left"/>
    </xf>
    <xf numFmtId="0" fontId="30" fillId="0" borderId="10" xfId="21" applyFont="1" applyBorder="1" applyAlignment="1" applyProtection="1"/>
    <xf numFmtId="0" fontId="30" fillId="0" borderId="10" xfId="21" applyNumberFormat="1" applyFont="1" applyBorder="1" applyAlignment="1" applyProtection="1">
      <alignment horizontal="center"/>
    </xf>
    <xf numFmtId="0" fontId="34" fillId="5" borderId="0" xfId="21" applyFont="1" applyFill="1" applyBorder="1" applyAlignment="1" applyProtection="1">
      <alignment horizontal="center"/>
    </xf>
    <xf numFmtId="3" fontId="30" fillId="0" borderId="0" xfId="21" applyNumberFormat="1" applyFont="1" applyBorder="1" applyAlignment="1" applyProtection="1"/>
    <xf numFmtId="3" fontId="30" fillId="0" borderId="0" xfId="21" applyNumberFormat="1" applyFont="1" applyAlignment="1" applyProtection="1"/>
    <xf numFmtId="3" fontId="33" fillId="0" borderId="0" xfId="21" applyNumberFormat="1" applyFont="1" applyBorder="1" applyAlignment="1" applyProtection="1">
      <alignment horizontal="center"/>
    </xf>
    <xf numFmtId="0" fontId="30" fillId="0" borderId="0" xfId="21" applyNumberFormat="1" applyFont="1" applyAlignment="1" applyProtection="1"/>
    <xf numFmtId="3" fontId="33" fillId="0" borderId="4" xfId="21" applyNumberFormat="1" applyFont="1" applyBorder="1" applyAlignment="1" applyProtection="1"/>
    <xf numFmtId="3" fontId="30" fillId="0" borderId="0" xfId="21" applyNumberFormat="1" applyFont="1" applyFill="1" applyBorder="1" applyAlignment="1" applyProtection="1"/>
    <xf numFmtId="0" fontId="33" fillId="0" borderId="0" xfId="21" applyNumberFormat="1" applyFont="1" applyBorder="1" applyProtection="1"/>
    <xf numFmtId="0" fontId="40" fillId="0" borderId="4" xfId="21" applyFont="1" applyFill="1" applyBorder="1" applyAlignment="1" applyProtection="1"/>
    <xf numFmtId="0" fontId="33" fillId="0" borderId="0" xfId="21" applyNumberFormat="1" applyFont="1" applyBorder="1" applyAlignment="1" applyProtection="1">
      <alignment horizontal="left"/>
    </xf>
    <xf numFmtId="3" fontId="33" fillId="0" borderId="0" xfId="21" applyNumberFormat="1" applyFont="1" applyAlignment="1" applyProtection="1">
      <alignment horizontal="left"/>
    </xf>
    <xf numFmtId="3" fontId="33" fillId="0" borderId="0" xfId="21" quotePrefix="1" applyNumberFormat="1" applyFont="1" applyAlignment="1" applyProtection="1">
      <alignment horizontal="right"/>
    </xf>
    <xf numFmtId="0" fontId="33" fillId="0" borderId="4" xfId="21" applyNumberFormat="1" applyFont="1" applyBorder="1" applyAlignment="1" applyProtection="1">
      <alignment horizontal="center"/>
    </xf>
    <xf numFmtId="0" fontId="33" fillId="0" borderId="4" xfId="21" applyNumberFormat="1" applyFont="1" applyBorder="1" applyAlignment="1" applyProtection="1">
      <alignment horizontal="left"/>
    </xf>
    <xf numFmtId="0" fontId="33" fillId="0" borderId="4" xfId="21" applyNumberFormat="1" applyFont="1" applyBorder="1" applyAlignment="1" applyProtection="1"/>
    <xf numFmtId="0" fontId="33" fillId="0" borderId="4" xfId="21" applyFont="1" applyBorder="1" applyAlignment="1" applyProtection="1">
      <alignment horizontal="center"/>
    </xf>
    <xf numFmtId="3" fontId="33" fillId="0" borderId="4" xfId="21" applyNumberFormat="1" applyFont="1" applyBorder="1" applyAlignment="1" applyProtection="1">
      <alignment horizontal="right"/>
    </xf>
    <xf numFmtId="0" fontId="30" fillId="0" borderId="0" xfId="21" applyNumberFormat="1" applyFont="1" applyBorder="1" applyAlignment="1" applyProtection="1"/>
    <xf numFmtId="0" fontId="30" fillId="0" borderId="0" xfId="21" applyFont="1" applyBorder="1" applyAlignment="1" applyProtection="1"/>
    <xf numFmtId="3" fontId="30" fillId="0" borderId="0" xfId="21" quotePrefix="1" applyNumberFormat="1" applyFont="1" applyBorder="1" applyAlignment="1" applyProtection="1">
      <alignment horizontal="right"/>
    </xf>
    <xf numFmtId="0" fontId="30" fillId="0" borderId="0" xfId="21" applyNumberFormat="1" applyFont="1" applyAlignment="1" applyProtection="1">
      <alignment horizontal="center"/>
    </xf>
    <xf numFmtId="167" fontId="30" fillId="0" borderId="10" xfId="21" applyNumberFormat="1" applyFont="1" applyBorder="1" applyAlignment="1" applyProtection="1">
      <alignment horizontal="left"/>
    </xf>
    <xf numFmtId="0" fontId="33" fillId="0" borderId="10" xfId="21" applyFont="1" applyBorder="1" applyProtection="1"/>
    <xf numFmtId="3" fontId="30" fillId="0" borderId="10" xfId="21" applyNumberFormat="1" applyFont="1" applyBorder="1" applyAlignment="1" applyProtection="1">
      <alignment horizontal="center"/>
    </xf>
    <xf numFmtId="168" fontId="30" fillId="0" borderId="10" xfId="21" applyNumberFormat="1" applyFont="1" applyBorder="1" applyAlignment="1" applyProtection="1">
      <alignment horizontal="center"/>
    </xf>
    <xf numFmtId="167" fontId="30" fillId="0" borderId="0" xfId="21" applyNumberFormat="1" applyFont="1" applyBorder="1" applyAlignment="1" applyProtection="1">
      <alignment horizontal="left"/>
    </xf>
    <xf numFmtId="168" fontId="33" fillId="0" borderId="0" xfId="21" applyNumberFormat="1" applyFont="1" applyAlignment="1" applyProtection="1">
      <alignment horizontal="center"/>
    </xf>
    <xf numFmtId="0" fontId="33" fillId="0" borderId="0" xfId="21" applyNumberFormat="1" applyFont="1" applyFill="1" applyProtection="1"/>
    <xf numFmtId="169" fontId="33" fillId="0" borderId="0" xfId="21" applyNumberFormat="1" applyFont="1" applyAlignment="1" applyProtection="1"/>
    <xf numFmtId="167" fontId="33" fillId="0" borderId="0" xfId="21" applyNumberFormat="1" applyFont="1" applyFill="1" applyAlignment="1" applyProtection="1">
      <alignment horizontal="left"/>
    </xf>
    <xf numFmtId="168" fontId="33" fillId="0" borderId="0" xfId="21" applyNumberFormat="1" applyFont="1" applyFill="1" applyAlignment="1" applyProtection="1">
      <alignment horizontal="center"/>
    </xf>
    <xf numFmtId="0" fontId="33" fillId="0" borderId="0" xfId="21" applyNumberFormat="1" applyFont="1" applyBorder="1" applyAlignment="1" applyProtection="1">
      <alignment horizontal="center"/>
    </xf>
    <xf numFmtId="3" fontId="36" fillId="0" borderId="0" xfId="21" applyNumberFormat="1" applyFont="1" applyBorder="1" applyAlignment="1" applyProtection="1">
      <alignment horizontal="right"/>
    </xf>
    <xf numFmtId="0" fontId="30" fillId="0" borderId="3" xfId="21" applyNumberFormat="1" applyFont="1" applyBorder="1" applyAlignment="1" applyProtection="1">
      <alignment horizontal="left"/>
    </xf>
    <xf numFmtId="0" fontId="30" fillId="0" borderId="0" xfId="21" applyNumberFormat="1" applyFont="1" applyBorder="1" applyAlignment="1" applyProtection="1">
      <alignment horizontal="left"/>
    </xf>
    <xf numFmtId="0" fontId="40" fillId="0" borderId="0" xfId="21" applyNumberFormat="1" applyFont="1" applyFill="1" applyBorder="1" applyAlignment="1" applyProtection="1">
      <alignment horizontal="center"/>
    </xf>
    <xf numFmtId="3" fontId="40" fillId="0" borderId="0" xfId="21" applyNumberFormat="1" applyFont="1" applyFill="1" applyBorder="1" applyAlignment="1" applyProtection="1"/>
    <xf numFmtId="3" fontId="36" fillId="0" borderId="0" xfId="21" applyNumberFormat="1" applyFont="1" applyFill="1" applyBorder="1" applyAlignment="1" applyProtection="1">
      <alignment horizontal="right"/>
    </xf>
    <xf numFmtId="167" fontId="30" fillId="0" borderId="5" xfId="21" applyNumberFormat="1" applyFont="1" applyBorder="1" applyAlignment="1" applyProtection="1">
      <alignment horizontal="left"/>
    </xf>
    <xf numFmtId="0" fontId="30" fillId="0" borderId="5" xfId="21" applyFont="1" applyBorder="1" applyAlignment="1" applyProtection="1"/>
    <xf numFmtId="3" fontId="30" fillId="0" borderId="5" xfId="21" applyNumberFormat="1" applyFont="1" applyFill="1" applyBorder="1" applyAlignment="1" applyProtection="1"/>
    <xf numFmtId="168" fontId="30" fillId="0" borderId="5" xfId="21" applyNumberFormat="1" applyFont="1" applyBorder="1" applyAlignment="1" applyProtection="1"/>
    <xf numFmtId="167" fontId="33" fillId="0" borderId="0" xfId="21" applyNumberFormat="1" applyFont="1" applyAlignment="1" applyProtection="1">
      <alignment horizontal="left"/>
    </xf>
    <xf numFmtId="168" fontId="33" fillId="0" borderId="0" xfId="21" applyNumberFormat="1" applyFont="1" applyAlignment="1" applyProtection="1"/>
    <xf numFmtId="0" fontId="30" fillId="0" borderId="3" xfId="21" applyFont="1" applyFill="1" applyBorder="1" applyAlignment="1" applyProtection="1"/>
    <xf numFmtId="3" fontId="30" fillId="0" borderId="3" xfId="21" applyNumberFormat="1" applyFont="1" applyBorder="1" applyAlignment="1" applyProtection="1">
      <alignment horizontal="center"/>
    </xf>
    <xf numFmtId="0" fontId="30" fillId="0" borderId="3" xfId="21" applyFont="1" applyBorder="1" applyAlignment="1" applyProtection="1"/>
    <xf numFmtId="167" fontId="33" fillId="0" borderId="0" xfId="21" applyNumberFormat="1" applyFont="1" applyBorder="1" applyAlignment="1" applyProtection="1">
      <alignment horizontal="left"/>
    </xf>
    <xf numFmtId="0" fontId="30" fillId="0" borderId="17" xfId="21" applyNumberFormat="1" applyFont="1" applyBorder="1" applyAlignment="1" applyProtection="1">
      <alignment horizontal="center"/>
    </xf>
    <xf numFmtId="0" fontId="33" fillId="0" borderId="21" xfId="21" applyNumberFormat="1" applyFont="1" applyBorder="1" applyAlignment="1" applyProtection="1">
      <alignment horizontal="center"/>
    </xf>
    <xf numFmtId="0" fontId="30" fillId="0" borderId="21" xfId="21" applyNumberFormat="1" applyFont="1" applyFill="1" applyBorder="1" applyAlignment="1" applyProtection="1"/>
    <xf numFmtId="0" fontId="30" fillId="0" borderId="21" xfId="21" applyFont="1" applyFill="1" applyBorder="1" applyAlignment="1" applyProtection="1"/>
    <xf numFmtId="3" fontId="30" fillId="0" borderId="21" xfId="21" applyNumberFormat="1" applyFont="1" applyBorder="1" applyAlignment="1" applyProtection="1">
      <alignment horizontal="center"/>
    </xf>
    <xf numFmtId="3" fontId="30" fillId="0" borderId="21" xfId="21" applyNumberFormat="1" applyFont="1" applyFill="1" applyBorder="1" applyAlignment="1" applyProtection="1"/>
    <xf numFmtId="0" fontId="33" fillId="0" borderId="21" xfId="21" applyFont="1" applyBorder="1" applyAlignment="1" applyProtection="1"/>
    <xf numFmtId="0" fontId="30" fillId="0" borderId="0" xfId="21" applyNumberFormat="1" applyFont="1" applyBorder="1" applyAlignment="1" applyProtection="1">
      <alignment horizontal="center"/>
    </xf>
    <xf numFmtId="3" fontId="30" fillId="0" borderId="0" xfId="21" applyNumberFormat="1" applyFont="1" applyBorder="1" applyAlignment="1" applyProtection="1">
      <alignment horizontal="center"/>
    </xf>
    <xf numFmtId="0" fontId="30" fillId="0" borderId="4" xfId="21" applyFont="1" applyFill="1" applyBorder="1" applyAlignment="1" applyProtection="1"/>
    <xf numFmtId="3" fontId="30" fillId="0" borderId="0" xfId="21" applyNumberFormat="1" applyFont="1" applyFill="1" applyBorder="1" applyAlignment="1" applyProtection="1">
      <alignment horizontal="center"/>
    </xf>
    <xf numFmtId="3" fontId="30" fillId="0" borderId="4" xfId="21" applyNumberFormat="1" applyFont="1" applyBorder="1" applyAlignment="1" applyProtection="1">
      <alignment horizontal="center"/>
    </xf>
    <xf numFmtId="0" fontId="30" fillId="0" borderId="0" xfId="21" applyNumberFormat="1" applyFont="1" applyAlignment="1" applyProtection="1">
      <alignment horizontal="left"/>
    </xf>
    <xf numFmtId="0" fontId="40" fillId="0" borderId="0" xfId="21" applyFont="1" applyFill="1" applyBorder="1" applyAlignment="1" applyProtection="1"/>
    <xf numFmtId="43" fontId="33" fillId="0" borderId="0" xfId="21" applyNumberFormat="1" applyFont="1" applyAlignment="1" applyProtection="1"/>
    <xf numFmtId="0" fontId="30" fillId="0" borderId="11" xfId="21" applyNumberFormat="1" applyFont="1" applyBorder="1" applyAlignment="1" applyProtection="1">
      <alignment horizontal="center"/>
    </xf>
    <xf numFmtId="0" fontId="30" fillId="0" borderId="12" xfId="21" applyFont="1" applyBorder="1" applyProtection="1"/>
    <xf numFmtId="0" fontId="30" fillId="0" borderId="12" xfId="21" applyNumberFormat="1" applyFont="1" applyBorder="1" applyAlignment="1" applyProtection="1">
      <alignment horizontal="left"/>
    </xf>
    <xf numFmtId="0" fontId="30" fillId="0" borderId="12" xfId="21" applyFont="1" applyBorder="1" applyAlignment="1" applyProtection="1">
      <alignment horizontal="center"/>
    </xf>
    <xf numFmtId="3" fontId="30" fillId="0" borderId="12" xfId="21" applyNumberFormat="1" applyFont="1" applyBorder="1" applyAlignment="1" applyProtection="1"/>
    <xf numFmtId="0" fontId="30" fillId="0" borderId="12" xfId="21" applyFont="1" applyBorder="1" applyAlignment="1" applyProtection="1"/>
    <xf numFmtId="0" fontId="41" fillId="0" borderId="0" xfId="21" applyFont="1" applyFill="1" applyBorder="1" applyProtection="1"/>
    <xf numFmtId="0" fontId="27" fillId="0" borderId="0" xfId="21" applyFont="1" applyFill="1" applyAlignment="1" applyProtection="1"/>
    <xf numFmtId="0" fontId="27" fillId="0" borderId="0" xfId="21" applyFont="1" applyFill="1" applyBorder="1" applyAlignment="1" applyProtection="1">
      <alignment horizontal="center"/>
    </xf>
    <xf numFmtId="37" fontId="33" fillId="0" borderId="0" xfId="21" applyNumberFormat="1" applyFont="1" applyBorder="1" applyAlignment="1" applyProtection="1">
      <alignment horizontal="left"/>
    </xf>
    <xf numFmtId="0" fontId="27" fillId="0" borderId="0" xfId="21" applyFont="1" applyBorder="1" applyAlignment="1" applyProtection="1">
      <alignment horizontal="center"/>
    </xf>
    <xf numFmtId="0" fontId="30" fillId="0" borderId="12" xfId="21" applyNumberFormat="1" applyFont="1" applyBorder="1" applyAlignment="1" applyProtection="1">
      <alignment horizontal="center"/>
    </xf>
    <xf numFmtId="0" fontId="73" fillId="0" borderId="0" xfId="21" applyFont="1" applyFill="1" applyBorder="1" applyAlignment="1" applyProtection="1"/>
    <xf numFmtId="0" fontId="121" fillId="0" borderId="0" xfId="21" applyFont="1" applyFill="1" applyBorder="1" applyAlignment="1" applyProtection="1">
      <alignment horizontal="center"/>
    </xf>
    <xf numFmtId="37" fontId="73" fillId="0" borderId="0" xfId="21" applyNumberFormat="1" applyFont="1" applyFill="1" applyBorder="1" applyAlignment="1" applyProtection="1">
      <alignment horizontal="left"/>
    </xf>
    <xf numFmtId="0" fontId="30" fillId="0" borderId="0" xfId="21" applyFont="1" applyFill="1" applyBorder="1" applyAlignment="1" applyProtection="1">
      <alignment horizontal="center"/>
    </xf>
    <xf numFmtId="169" fontId="33" fillId="0" borderId="0" xfId="9" applyFont="1" applyFill="1" applyAlignment="1" applyProtection="1"/>
    <xf numFmtId="0" fontId="34" fillId="0" borderId="0" xfId="21" applyNumberFormat="1" applyFont="1" applyFill="1" applyBorder="1" applyAlignment="1" applyProtection="1">
      <alignment horizontal="left"/>
    </xf>
    <xf numFmtId="174" fontId="33" fillId="0" borderId="0" xfId="21" applyNumberFormat="1" applyFont="1" applyFill="1" applyBorder="1" applyAlignment="1" applyProtection="1">
      <alignment horizontal="left"/>
    </xf>
    <xf numFmtId="4" fontId="30" fillId="0" borderId="0" xfId="6" applyNumberFormat="1" applyFont="1" applyBorder="1" applyAlignment="1" applyProtection="1">
      <alignment horizontal="right"/>
    </xf>
    <xf numFmtId="4" fontId="30" fillId="0" borderId="12" xfId="6" applyNumberFormat="1" applyFont="1" applyBorder="1" applyAlignment="1" applyProtection="1">
      <alignment horizontal="right"/>
    </xf>
    <xf numFmtId="0" fontId="14" fillId="0" borderId="0" xfId="1" applyFont="1" applyBorder="1"/>
    <xf numFmtId="37" fontId="14" fillId="0" borderId="0" xfId="1" applyNumberFormat="1" applyFont="1" applyFill="1" applyBorder="1" applyAlignment="1" applyProtection="1">
      <alignment horizontal="right" wrapText="1"/>
      <protection locked="0"/>
    </xf>
    <xf numFmtId="37" fontId="14" fillId="8" borderId="4" xfId="1" applyNumberFormat="1" applyFont="1" applyFill="1" applyBorder="1" applyAlignment="1">
      <alignment horizontal="right" wrapText="1"/>
    </xf>
    <xf numFmtId="0" fontId="13" fillId="0" borderId="0" xfId="0" applyFont="1" applyFill="1" applyBorder="1" applyAlignment="1">
      <alignment horizontal="center"/>
    </xf>
    <xf numFmtId="164" fontId="23" fillId="0" borderId="0" xfId="2" applyNumberFormat="1" applyFont="1" applyFill="1" applyAlignment="1">
      <alignment wrapText="1"/>
    </xf>
    <xf numFmtId="164" fontId="11" fillId="0" borderId="0" xfId="21" applyNumberFormat="1" applyFont="1" applyFill="1" applyBorder="1"/>
    <xf numFmtId="0" fontId="22" fillId="0" borderId="17" xfId="21" applyFont="1" applyFill="1" applyBorder="1"/>
    <xf numFmtId="0" fontId="22" fillId="0" borderId="11" xfId="21" applyFont="1" applyFill="1" applyBorder="1"/>
    <xf numFmtId="0" fontId="22" fillId="0" borderId="56" xfId="21" applyFont="1" applyFill="1" applyBorder="1"/>
    <xf numFmtId="0" fontId="22" fillId="0" borderId="0" xfId="21" applyFont="1" applyAlignment="1">
      <alignment horizontal="center"/>
    </xf>
    <xf numFmtId="164" fontId="14" fillId="0" borderId="15" xfId="10" applyNumberFormat="1" applyFont="1" applyFill="1" applyBorder="1" applyAlignment="1">
      <alignment horizontal="right"/>
    </xf>
    <xf numFmtId="0" fontId="11" fillId="0" borderId="15" xfId="21" applyFont="1" applyFill="1" applyBorder="1"/>
    <xf numFmtId="0" fontId="11" fillId="0" borderId="16" xfId="21" applyFont="1" applyFill="1" applyBorder="1"/>
    <xf numFmtId="43" fontId="14" fillId="0" borderId="15" xfId="2" applyFont="1" applyFill="1" applyBorder="1"/>
    <xf numFmtId="43" fontId="11" fillId="0" borderId="0" xfId="21" applyNumberFormat="1" applyFont="1" applyFill="1"/>
    <xf numFmtId="0" fontId="23" fillId="0" borderId="11" xfId="21" applyFont="1" applyFill="1" applyBorder="1" applyAlignment="1">
      <alignment horizontal="center"/>
    </xf>
    <xf numFmtId="0" fontId="22" fillId="0" borderId="0" xfId="21" applyFont="1" applyAlignment="1">
      <alignment horizontal="center"/>
    </xf>
    <xf numFmtId="0" fontId="14" fillId="0" borderId="0" xfId="21" applyFont="1" applyFill="1" applyAlignment="1"/>
    <xf numFmtId="0" fontId="46" fillId="0" borderId="0" xfId="21" applyFont="1" applyBorder="1" applyAlignment="1">
      <alignment horizontal="left"/>
    </xf>
    <xf numFmtId="0" fontId="46" fillId="0" borderId="0" xfId="21" applyFont="1" applyAlignment="1">
      <alignment horizontal="left"/>
    </xf>
    <xf numFmtId="175" fontId="11" fillId="0" borderId="0" xfId="2" applyNumberFormat="1" applyFont="1"/>
    <xf numFmtId="167" fontId="11" fillId="0" borderId="0" xfId="10" applyNumberFormat="1" applyFont="1" applyFill="1"/>
    <xf numFmtId="0" fontId="48" fillId="0" borderId="0" xfId="21" applyFont="1"/>
    <xf numFmtId="0" fontId="49" fillId="0" borderId="0" xfId="21" applyFont="1"/>
    <xf numFmtId="0" fontId="50" fillId="0" borderId="0" xfId="21" applyFont="1" applyAlignment="1">
      <alignment horizontal="center"/>
    </xf>
    <xf numFmtId="3" fontId="14" fillId="8" borderId="0" xfId="2" applyNumberFormat="1" applyFont="1" applyFill="1" applyProtection="1">
      <protection locked="0"/>
    </xf>
    <xf numFmtId="3" fontId="14" fillId="0" borderId="0" xfId="21" applyNumberFormat="1" applyFont="1"/>
    <xf numFmtId="164" fontId="28" fillId="0" borderId="0" xfId="21" applyNumberFormat="1" applyFont="1" applyFill="1"/>
    <xf numFmtId="0" fontId="14" fillId="0" borderId="0" xfId="21" applyNumberFormat="1" applyFont="1" applyAlignment="1">
      <alignment horizontal="left"/>
    </xf>
    <xf numFmtId="0" fontId="28" fillId="0" borderId="0" xfId="21" applyFont="1" applyFill="1"/>
    <xf numFmtId="164" fontId="14" fillId="0" borderId="0" xfId="21" applyNumberFormat="1" applyFont="1" applyAlignment="1">
      <alignment horizontal="center"/>
    </xf>
    <xf numFmtId="172" fontId="28" fillId="0" borderId="0" xfId="21" applyNumberFormat="1" applyFont="1" applyFill="1"/>
    <xf numFmtId="172" fontId="14" fillId="8" borderId="0" xfId="21" applyNumberFormat="1" applyFont="1" applyFill="1" applyProtection="1">
      <protection locked="0"/>
    </xf>
    <xf numFmtId="0" fontId="28" fillId="0" borderId="0" xfId="21" applyFont="1"/>
    <xf numFmtId="172" fontId="14" fillId="0" borderId="0" xfId="21" applyNumberFormat="1" applyFont="1" applyFill="1"/>
    <xf numFmtId="175" fontId="22" fillId="0" borderId="0" xfId="2" applyNumberFormat="1" applyFont="1" applyFill="1" applyBorder="1"/>
    <xf numFmtId="0" fontId="22" fillId="0" borderId="0" xfId="21" applyFont="1" applyAlignment="1">
      <alignment horizontal="center"/>
    </xf>
    <xf numFmtId="164" fontId="12" fillId="0" borderId="0" xfId="21" applyNumberFormat="1" applyFont="1" applyFill="1"/>
    <xf numFmtId="0" fontId="22" fillId="0" borderId="11" xfId="21" applyFont="1" applyFill="1" applyBorder="1" applyAlignment="1">
      <alignment horizontal="center"/>
    </xf>
    <xf numFmtId="10" fontId="14" fillId="12" borderId="0" xfId="10" applyNumberFormat="1" applyFont="1" applyFill="1" applyBorder="1"/>
    <xf numFmtId="178" fontId="14" fillId="8" borderId="0" xfId="2" applyNumberFormat="1" applyFont="1" applyFill="1" applyBorder="1"/>
    <xf numFmtId="0" fontId="22" fillId="0" borderId="0" xfId="21" applyFont="1" applyFill="1"/>
    <xf numFmtId="0" fontId="23" fillId="0" borderId="0" xfId="21" applyFont="1" applyFill="1" applyAlignment="1">
      <alignment horizontal="left"/>
    </xf>
    <xf numFmtId="0" fontId="23" fillId="0" borderId="0" xfId="21" applyFont="1" applyFill="1" applyAlignment="1">
      <alignment horizontal="center"/>
    </xf>
    <xf numFmtId="0" fontId="13" fillId="0" borderId="0" xfId="21" applyFont="1" applyFill="1" applyBorder="1" applyAlignment="1">
      <alignment horizontal="center" wrapText="1"/>
    </xf>
    <xf numFmtId="43" fontId="42" fillId="0" borderId="0" xfId="2" applyFont="1"/>
    <xf numFmtId="164" fontId="14" fillId="8" borderId="13" xfId="2" applyNumberFormat="1" applyFont="1" applyFill="1" applyBorder="1"/>
    <xf numFmtId="0" fontId="14" fillId="0" borderId="0" xfId="21" applyFont="1"/>
    <xf numFmtId="0" fontId="12" fillId="0" borderId="0" xfId="21" applyFont="1" applyFill="1" applyBorder="1"/>
    <xf numFmtId="0" fontId="33" fillId="0" borderId="0" xfId="21" applyFont="1" applyFill="1" applyBorder="1" applyAlignment="1" applyProtection="1">
      <alignment horizontal="center"/>
    </xf>
    <xf numFmtId="0" fontId="22" fillId="0" borderId="1" xfId="21" applyFont="1" applyFill="1" applyBorder="1" applyAlignment="1">
      <alignment wrapText="1"/>
    </xf>
    <xf numFmtId="0" fontId="22" fillId="0" borderId="20" xfId="21" applyFont="1" applyBorder="1" applyAlignment="1">
      <alignment wrapText="1"/>
    </xf>
    <xf numFmtId="43" fontId="22" fillId="0" borderId="1" xfId="2" applyNumberFormat="1" applyFont="1" applyFill="1" applyBorder="1"/>
    <xf numFmtId="3" fontId="14" fillId="12" borderId="19" xfId="2" applyNumberFormat="1" applyFont="1" applyFill="1" applyBorder="1"/>
    <xf numFmtId="3" fontId="14" fillId="12" borderId="20" xfId="2" applyNumberFormat="1" applyFont="1" applyFill="1" applyBorder="1"/>
    <xf numFmtId="37" fontId="14" fillId="0" borderId="16" xfId="2" applyNumberFormat="1" applyFont="1" applyFill="1" applyBorder="1" applyAlignment="1">
      <alignment horizontal="right"/>
    </xf>
    <xf numFmtId="3" fontId="14" fillId="0" borderId="0" xfId="21" applyNumberFormat="1" applyFont="1" applyAlignment="1">
      <alignment horizontal="center"/>
    </xf>
    <xf numFmtId="37" fontId="14" fillId="8" borderId="0" xfId="2" applyNumberFormat="1" applyFont="1" applyFill="1" applyBorder="1"/>
    <xf numFmtId="37" fontId="23" fillId="0" borderId="55" xfId="2" applyNumberFormat="1" applyFont="1" applyFill="1" applyBorder="1"/>
    <xf numFmtId="37" fontId="33" fillId="0" borderId="16" xfId="21" applyNumberFormat="1" applyFont="1" applyFill="1" applyBorder="1"/>
    <xf numFmtId="37" fontId="33" fillId="0" borderId="6" xfId="21" applyNumberFormat="1" applyFont="1" applyFill="1" applyBorder="1"/>
    <xf numFmtId="37" fontId="33" fillId="0" borderId="15" xfId="2" applyNumberFormat="1" applyFont="1" applyFill="1" applyBorder="1"/>
    <xf numFmtId="37" fontId="33" fillId="0" borderId="9" xfId="2" applyNumberFormat="1" applyFont="1" applyFill="1" applyBorder="1"/>
    <xf numFmtId="37" fontId="14" fillId="8" borderId="13" xfId="2" applyNumberFormat="1" applyFont="1" applyFill="1" applyBorder="1"/>
    <xf numFmtId="3" fontId="14" fillId="0" borderId="8" xfId="21" applyNumberFormat="1" applyFont="1" applyBorder="1"/>
    <xf numFmtId="3" fontId="14" fillId="0" borderId="23" xfId="21" applyNumberFormat="1" applyFont="1" applyBorder="1"/>
    <xf numFmtId="3" fontId="14" fillId="12" borderId="15" xfId="2" applyNumberFormat="1" applyFont="1" applyFill="1" applyBorder="1"/>
    <xf numFmtId="3" fontId="14" fillId="12" borderId="2" xfId="2" applyNumberFormat="1" applyFont="1" applyFill="1" applyBorder="1"/>
    <xf numFmtId="0" fontId="68" fillId="0" borderId="0" xfId="21" applyNumberFormat="1" applyFont="1" applyFill="1" applyBorder="1" applyAlignment="1">
      <alignment horizontal="left"/>
    </xf>
    <xf numFmtId="0" fontId="68" fillId="0" borderId="0" xfId="21" applyFont="1"/>
    <xf numFmtId="0" fontId="11" fillId="0" borderId="0" xfId="21" applyFont="1" applyAlignment="1"/>
    <xf numFmtId="0" fontId="22" fillId="0" borderId="0" xfId="21" applyFont="1" applyAlignment="1">
      <alignment horizontal="center"/>
    </xf>
    <xf numFmtId="166" fontId="11" fillId="0" borderId="0" xfId="21" applyNumberFormat="1" applyFont="1" applyFill="1" applyBorder="1"/>
    <xf numFmtId="0" fontId="22" fillId="0" borderId="0" xfId="21" applyFont="1" applyAlignment="1"/>
    <xf numFmtId="164" fontId="22" fillId="0" borderId="2" xfId="2" applyNumberFormat="1" applyFont="1" applyFill="1" applyBorder="1"/>
    <xf numFmtId="0" fontId="125" fillId="0" borderId="13" xfId="21" applyFont="1" applyBorder="1" applyAlignment="1">
      <alignment horizontal="center"/>
    </xf>
    <xf numFmtId="176" fontId="14" fillId="0" borderId="13" xfId="2" applyNumberFormat="1" applyFont="1" applyFill="1" applyBorder="1"/>
    <xf numFmtId="176" fontId="14" fillId="0" borderId="0" xfId="2" applyNumberFormat="1" applyFont="1" applyFill="1" applyBorder="1"/>
    <xf numFmtId="0" fontId="23" fillId="0" borderId="0" xfId="21" applyFont="1" applyFill="1" applyBorder="1" applyAlignment="1">
      <alignment horizontal="center" wrapText="1"/>
    </xf>
    <xf numFmtId="164" fontId="23" fillId="0" borderId="0" xfId="21" applyNumberFormat="1" applyFont="1" applyFill="1" applyBorder="1" applyAlignment="1">
      <alignment horizontal="center" wrapText="1"/>
    </xf>
    <xf numFmtId="164" fontId="22" fillId="0" borderId="2" xfId="4" applyNumberFormat="1" applyFont="1" applyFill="1" applyBorder="1"/>
    <xf numFmtId="0" fontId="122" fillId="0" borderId="0" xfId="21" applyFont="1" applyFill="1" applyAlignment="1"/>
    <xf numFmtId="185" fontId="12" fillId="0" borderId="0" xfId="2" applyNumberFormat="1" applyFont="1"/>
    <xf numFmtId="43" fontId="12" fillId="0" borderId="0" xfId="2" applyFont="1"/>
    <xf numFmtId="43" fontId="14" fillId="0" borderId="0" xfId="2" applyFont="1" applyFill="1"/>
    <xf numFmtId="42" fontId="11" fillId="0" borderId="0" xfId="6" applyNumberFormat="1" applyFont="1"/>
    <xf numFmtId="42" fontId="12" fillId="0" borderId="0" xfId="6" applyNumberFormat="1" applyFont="1" applyFill="1" applyBorder="1" applyAlignment="1">
      <alignment horizontal="center" wrapText="1"/>
    </xf>
    <xf numFmtId="42" fontId="12" fillId="0" borderId="1" xfId="6" applyNumberFormat="1" applyFont="1" applyFill="1" applyBorder="1" applyAlignment="1">
      <alignment horizontal="center" wrapText="1"/>
    </xf>
    <xf numFmtId="42" fontId="11" fillId="0" borderId="29" xfId="6" applyNumberFormat="1" applyFont="1" applyBorder="1"/>
    <xf numFmtId="0" fontId="11" fillId="0" borderId="13" xfId="21" applyFont="1" applyBorder="1" applyAlignment="1">
      <alignment wrapText="1"/>
    </xf>
    <xf numFmtId="0" fontId="11" fillId="0" borderId="13" xfId="21" applyFont="1" applyFill="1" applyBorder="1" applyAlignment="1">
      <alignment wrapText="1"/>
    </xf>
    <xf numFmtId="164" fontId="123" fillId="0" borderId="15" xfId="21" applyNumberFormat="1" applyFont="1" applyFill="1" applyBorder="1"/>
    <xf numFmtId="0" fontId="68" fillId="0" borderId="0" xfId="21" applyFont="1" applyBorder="1"/>
    <xf numFmtId="0" fontId="22" fillId="0" borderId="0" xfId="21" applyFont="1" applyAlignment="1">
      <alignment horizontal="center"/>
    </xf>
    <xf numFmtId="3" fontId="14" fillId="0" borderId="0" xfId="21" applyNumberFormat="1" applyFont="1" applyFill="1"/>
    <xf numFmtId="37" fontId="13" fillId="0" borderId="1" xfId="21" applyNumberFormat="1" applyFont="1" applyFill="1" applyBorder="1" applyAlignment="1">
      <alignment horizontal="center" wrapText="1"/>
    </xf>
    <xf numFmtId="0" fontId="123" fillId="0" borderId="0" xfId="21" applyFont="1" applyAlignment="1"/>
    <xf numFmtId="0" fontId="126" fillId="0" borderId="0" xfId="21" applyFont="1" applyFill="1" applyAlignment="1">
      <alignment horizontal="center"/>
    </xf>
    <xf numFmtId="0" fontId="126" fillId="0" borderId="0" xfId="1" applyFont="1" applyFill="1" applyAlignment="1">
      <alignment horizontal="center"/>
    </xf>
    <xf numFmtId="0" fontId="126" fillId="0" borderId="0" xfId="21" applyFont="1" applyFill="1" applyBorder="1" applyAlignment="1"/>
    <xf numFmtId="0" fontId="123" fillId="0" borderId="0" xfId="21" applyFont="1" applyAlignment="1">
      <alignment horizontal="center"/>
    </xf>
    <xf numFmtId="0" fontId="127" fillId="0" borderId="0" xfId="21" applyFont="1" applyAlignment="1">
      <alignment horizontal="center"/>
    </xf>
    <xf numFmtId="0" fontId="123" fillId="0" borderId="0" xfId="21" applyFont="1" applyFill="1" applyBorder="1" applyAlignment="1">
      <alignment horizontal="center"/>
    </xf>
    <xf numFmtId="0" fontId="123" fillId="0" borderId="0" xfId="21" applyFont="1" applyFill="1" applyAlignment="1">
      <alignment horizontal="center"/>
    </xf>
    <xf numFmtId="164" fontId="127" fillId="0" borderId="0" xfId="21" applyNumberFormat="1" applyFont="1" applyAlignment="1">
      <alignment horizontal="center"/>
    </xf>
    <xf numFmtId="0" fontId="128" fillId="0" borderId="0" xfId="21" applyFont="1" applyBorder="1" applyAlignment="1">
      <alignment horizontal="center"/>
    </xf>
    <xf numFmtId="0" fontId="123" fillId="0" borderId="0" xfId="21" applyFont="1" applyFill="1" applyAlignment="1">
      <alignment horizontal="center" vertical="top"/>
    </xf>
    <xf numFmtId="164" fontId="123" fillId="0" borderId="0" xfId="21" applyNumberFormat="1" applyFont="1" applyAlignment="1">
      <alignment horizontal="center"/>
    </xf>
    <xf numFmtId="0" fontId="126" fillId="0" borderId="0" xfId="21" applyFont="1" applyFill="1" applyBorder="1" applyAlignment="1">
      <alignment horizontal="center"/>
    </xf>
    <xf numFmtId="0" fontId="126" fillId="0" borderId="0" xfId="21" applyFont="1" applyFill="1" applyBorder="1" applyAlignment="1">
      <alignment horizontal="center" wrapText="1"/>
    </xf>
    <xf numFmtId="164" fontId="126" fillId="0" borderId="0" xfId="2" applyNumberFormat="1" applyFont="1" applyFill="1" applyAlignment="1">
      <alignment horizontal="center"/>
    </xf>
    <xf numFmtId="0" fontId="123" fillId="0" borderId="0" xfId="1" applyFont="1" applyAlignment="1">
      <alignment horizontal="center"/>
    </xf>
    <xf numFmtId="0" fontId="123" fillId="0" borderId="0" xfId="1" applyFont="1"/>
    <xf numFmtId="0" fontId="22" fillId="0" borderId="0" xfId="21" applyFont="1" applyAlignment="1">
      <alignment horizontal="center"/>
    </xf>
    <xf numFmtId="0" fontId="22" fillId="0" borderId="0" xfId="21" applyFont="1" applyFill="1" applyAlignment="1">
      <alignment horizontal="center"/>
    </xf>
    <xf numFmtId="0" fontId="75" fillId="0" borderId="19" xfId="21" applyFont="1" applyFill="1" applyBorder="1" applyAlignment="1">
      <alignment horizontal="center" wrapText="1"/>
    </xf>
    <xf numFmtId="0" fontId="11" fillId="0" borderId="0" xfId="21" applyFont="1" applyFill="1" applyAlignment="1"/>
    <xf numFmtId="0" fontId="22" fillId="0" borderId="0" xfId="21" applyFont="1" applyAlignment="1">
      <alignment horizontal="center"/>
    </xf>
    <xf numFmtId="0" fontId="22" fillId="0" borderId="0" xfId="21" applyFont="1" applyFill="1" applyAlignment="1">
      <alignment horizontal="center"/>
    </xf>
    <xf numFmtId="0" fontId="22" fillId="0" borderId="0" xfId="21" applyFont="1" applyAlignment="1">
      <alignment horizontal="center"/>
    </xf>
    <xf numFmtId="0" fontId="0" fillId="0" borderId="0" xfId="0"/>
    <xf numFmtId="0" fontId="22" fillId="0" borderId="0" xfId="21" applyFont="1" applyFill="1" applyAlignment="1">
      <alignment horizontal="center"/>
    </xf>
    <xf numFmtId="37" fontId="14" fillId="8" borderId="2" xfId="2" applyNumberFormat="1" applyFont="1" applyFill="1" applyBorder="1"/>
    <xf numFmtId="37" fontId="14" fillId="0" borderId="0" xfId="2" applyNumberFormat="1" applyFont="1" applyFill="1" applyBorder="1"/>
    <xf numFmtId="164" fontId="123" fillId="0" borderId="0" xfId="21" applyNumberFormat="1" applyFont="1" applyFill="1" applyAlignment="1">
      <alignment horizontal="center"/>
    </xf>
    <xf numFmtId="0" fontId="23" fillId="0" borderId="23" xfId="21" applyFont="1" applyFill="1" applyBorder="1" applyAlignment="1">
      <alignment horizontal="center"/>
    </xf>
    <xf numFmtId="0" fontId="11" fillId="0" borderId="7" xfId="21" applyFont="1" applyFill="1" applyBorder="1"/>
    <xf numFmtId="0" fontId="11" fillId="0" borderId="23" xfId="21" applyFont="1" applyFill="1" applyBorder="1"/>
    <xf numFmtId="37" fontId="33" fillId="0" borderId="0" xfId="21" applyNumberFormat="1" applyFont="1" applyFill="1" applyBorder="1" applyAlignment="1">
      <alignment horizontal="right"/>
    </xf>
    <xf numFmtId="37" fontId="33" fillId="0" borderId="2" xfId="21" applyNumberFormat="1" applyFont="1" applyFill="1" applyBorder="1"/>
    <xf numFmtId="37" fontId="23" fillId="0" borderId="58" xfId="2" applyNumberFormat="1" applyFont="1" applyFill="1" applyBorder="1"/>
    <xf numFmtId="37" fontId="23" fillId="0" borderId="1" xfId="2" applyNumberFormat="1" applyFont="1" applyFill="1" applyBorder="1"/>
    <xf numFmtId="164" fontId="22" fillId="0" borderId="11" xfId="4" applyNumberFormat="1" applyFont="1" applyFill="1" applyBorder="1"/>
    <xf numFmtId="0" fontId="11" fillId="0" borderId="18" xfId="21" applyFont="1" applyBorder="1" applyAlignment="1">
      <alignment horizontal="center"/>
    </xf>
    <xf numFmtId="186" fontId="11" fillId="0" borderId="24" xfId="21" applyNumberFormat="1" applyFont="1" applyBorder="1" applyAlignment="1">
      <alignment horizontal="center"/>
    </xf>
    <xf numFmtId="0" fontId="11" fillId="0" borderId="18" xfId="21" applyFont="1" applyFill="1" applyBorder="1" applyAlignment="1">
      <alignment horizontal="center"/>
    </xf>
    <xf numFmtId="0" fontId="11" fillId="0" borderId="13" xfId="21" applyFont="1" applyFill="1" applyBorder="1" applyAlignment="1">
      <alignment horizontal="left" wrapText="1"/>
    </xf>
    <xf numFmtId="0" fontId="11" fillId="0" borderId="18" xfId="21" applyFont="1" applyBorder="1" applyAlignment="1">
      <alignment horizontal="center" wrapText="1"/>
    </xf>
    <xf numFmtId="0" fontId="11" fillId="0" borderId="18" xfId="21" applyFont="1" applyFill="1" applyBorder="1" applyAlignment="1">
      <alignment horizontal="center" wrapText="1"/>
    </xf>
    <xf numFmtId="0" fontId="11" fillId="0" borderId="26" xfId="21" applyFont="1" applyBorder="1" applyAlignment="1">
      <alignment horizontal="center" wrapText="1"/>
    </xf>
    <xf numFmtId="0" fontId="12" fillId="0" borderId="25" xfId="21" applyFont="1" applyBorder="1" applyAlignment="1">
      <alignment wrapText="1"/>
    </xf>
    <xf numFmtId="42" fontId="12" fillId="0" borderId="59" xfId="6" applyNumberFormat="1" applyFont="1" applyBorder="1"/>
    <xf numFmtId="186" fontId="11" fillId="0" borderId="9" xfId="21" applyNumberFormat="1" applyFont="1" applyBorder="1" applyAlignment="1">
      <alignment horizontal="center"/>
    </xf>
    <xf numFmtId="165" fontId="14" fillId="0" borderId="0" xfId="21" applyNumberFormat="1" applyFont="1" applyAlignment="1">
      <alignment horizontal="center"/>
    </xf>
    <xf numFmtId="164" fontId="22" fillId="0" borderId="27" xfId="2" applyNumberFormat="1" applyFont="1" applyFill="1" applyBorder="1"/>
    <xf numFmtId="164" fontId="75" fillId="0" borderId="15" xfId="2" applyNumberFormat="1" applyFont="1" applyFill="1" applyBorder="1" applyAlignment="1">
      <alignment horizontal="center" wrapText="1"/>
    </xf>
    <xf numFmtId="164" fontId="23" fillId="0" borderId="9" xfId="2" applyNumberFormat="1" applyFont="1" applyFill="1" applyBorder="1" applyAlignment="1">
      <alignment horizontal="center" wrapText="1"/>
    </xf>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Border="1" applyAlignment="1">
      <alignment horizontal="center"/>
    </xf>
    <xf numFmtId="0" fontId="39" fillId="0" borderId="0" xfId="21" applyFont="1" applyFill="1" applyAlignment="1" applyProtection="1">
      <alignment horizontal="center"/>
    </xf>
    <xf numFmtId="0" fontId="39" fillId="0" borderId="0" xfId="21" applyFont="1" applyFill="1" applyBorder="1" applyAlignment="1" applyProtection="1">
      <alignment horizontal="right"/>
    </xf>
    <xf numFmtId="0" fontId="39" fillId="0" borderId="0" xfId="21" applyFont="1" applyFill="1" applyBorder="1" applyAlignment="1" applyProtection="1">
      <alignment horizontal="center"/>
    </xf>
    <xf numFmtId="0" fontId="39" fillId="0" borderId="0" xfId="21" applyFont="1" applyFill="1" applyAlignment="1" applyProtection="1">
      <alignment horizontal="left"/>
    </xf>
    <xf numFmtId="0" fontId="39" fillId="0" borderId="0" xfId="21" applyFont="1" applyProtection="1"/>
    <xf numFmtId="3" fontId="39" fillId="0" borderId="0" xfId="21" applyNumberFormat="1" applyFont="1" applyFill="1" applyBorder="1" applyAlignment="1" applyProtection="1"/>
    <xf numFmtId="0" fontId="39" fillId="0" borderId="0" xfId="21" applyNumberFormat="1" applyFont="1" applyFill="1" applyBorder="1" applyAlignment="1" applyProtection="1">
      <alignment horizontal="left"/>
    </xf>
    <xf numFmtId="0" fontId="30" fillId="0" borderId="4" xfId="21" applyFont="1" applyFill="1" applyBorder="1" applyAlignment="1" applyProtection="1">
      <alignment horizontal="right"/>
    </xf>
    <xf numFmtId="0" fontId="30" fillId="0" borderId="4" xfId="21" applyFont="1" applyFill="1" applyBorder="1" applyAlignment="1" applyProtection="1">
      <alignment horizontal="left"/>
    </xf>
    <xf numFmtId="3" fontId="33" fillId="12" borderId="4" xfId="21" applyNumberFormat="1" applyFont="1" applyFill="1" applyBorder="1" applyAlignment="1" applyProtection="1"/>
    <xf numFmtId="3" fontId="33" fillId="0" borderId="4" xfId="21" applyNumberFormat="1" applyFont="1" applyFill="1" applyBorder="1" applyAlignment="1" applyProtection="1">
      <alignment horizontal="center"/>
    </xf>
    <xf numFmtId="3" fontId="33" fillId="8" borderId="0" xfId="21" applyNumberFormat="1" applyFont="1" applyFill="1" applyProtection="1"/>
    <xf numFmtId="3" fontId="33" fillId="8" borderId="4" xfId="21" applyNumberFormat="1" applyFont="1" applyFill="1" applyBorder="1" applyProtection="1"/>
    <xf numFmtId="10" fontId="33" fillId="0" borderId="4" xfId="21" applyNumberFormat="1" applyFont="1" applyFill="1" applyBorder="1" applyProtection="1"/>
    <xf numFmtId="0" fontId="14" fillId="0" borderId="0" xfId="21" applyNumberFormat="1" applyFont="1" applyAlignment="1" applyProtection="1">
      <alignment horizontal="center"/>
    </xf>
    <xf numFmtId="0" fontId="13" fillId="0" borderId="0" xfId="21" applyNumberFormat="1" applyFont="1" applyAlignment="1" applyProtection="1">
      <alignment horizontal="left"/>
    </xf>
    <xf numFmtId="0" fontId="13" fillId="0" borderId="0" xfId="21" applyNumberFormat="1" applyFont="1" applyBorder="1" applyAlignment="1" applyProtection="1">
      <alignment horizontal="left"/>
    </xf>
    <xf numFmtId="0" fontId="14" fillId="0" borderId="0" xfId="21" applyFont="1" applyFill="1" applyBorder="1" applyAlignment="1" applyProtection="1"/>
    <xf numFmtId="0" fontId="14" fillId="0" borderId="0" xfId="21" applyNumberFormat="1" applyFont="1" applyFill="1" applyBorder="1" applyAlignment="1" applyProtection="1">
      <alignment horizontal="center"/>
    </xf>
    <xf numFmtId="3" fontId="14" fillId="0" borderId="0" xfId="21" applyNumberFormat="1" applyFont="1" applyFill="1" applyBorder="1" applyAlignment="1" applyProtection="1"/>
    <xf numFmtId="3" fontId="14" fillId="0" borderId="0" xfId="21" applyNumberFormat="1" applyFont="1" applyBorder="1" applyAlignment="1" applyProtection="1">
      <alignment horizontal="right"/>
    </xf>
    <xf numFmtId="0" fontId="14" fillId="0" borderId="0" xfId="21" applyNumberFormat="1" applyFont="1" applyBorder="1" applyAlignment="1" applyProtection="1">
      <alignment horizontal="left"/>
    </xf>
    <xf numFmtId="0" fontId="14" fillId="0" borderId="4" xfId="21" applyNumberFormat="1" applyFont="1" applyBorder="1" applyAlignment="1" applyProtection="1">
      <alignment horizontal="left"/>
    </xf>
    <xf numFmtId="0" fontId="14" fillId="0" borderId="4" xfId="21" applyFont="1" applyFill="1" applyBorder="1" applyAlignment="1" applyProtection="1"/>
    <xf numFmtId="0" fontId="14" fillId="0" borderId="4" xfId="21" applyNumberFormat="1" applyFont="1" applyFill="1" applyBorder="1" applyAlignment="1" applyProtection="1">
      <alignment horizontal="center"/>
    </xf>
    <xf numFmtId="3" fontId="14" fillId="0" borderId="4" xfId="21" applyNumberFormat="1" applyFont="1" applyFill="1" applyBorder="1" applyAlignment="1" applyProtection="1"/>
    <xf numFmtId="3" fontId="14" fillId="0" borderId="4" xfId="21" applyNumberFormat="1" applyFont="1" applyBorder="1" applyAlignment="1" applyProtection="1">
      <alignment horizontal="right"/>
    </xf>
    <xf numFmtId="0" fontId="14" fillId="0" borderId="4" xfId="21" applyNumberFormat="1" applyFont="1" applyFill="1" applyBorder="1" applyAlignment="1" applyProtection="1"/>
    <xf numFmtId="10" fontId="14" fillId="0" borderId="4" xfId="21" applyNumberFormat="1" applyFont="1" applyFill="1" applyBorder="1" applyProtection="1"/>
    <xf numFmtId="3" fontId="13" fillId="0" borderId="0" xfId="21" applyNumberFormat="1" applyFont="1" applyBorder="1" applyAlignment="1" applyProtection="1">
      <alignment horizontal="right"/>
    </xf>
    <xf numFmtId="0" fontId="14" fillId="0" borderId="60" xfId="21" applyNumberFormat="1" applyFont="1" applyFill="1" applyBorder="1" applyAlignment="1" applyProtection="1"/>
    <xf numFmtId="0" fontId="14" fillId="0" borderId="60" xfId="21" applyFont="1" applyFill="1" applyBorder="1" applyAlignment="1" applyProtection="1"/>
    <xf numFmtId="0" fontId="14" fillId="0" borderId="60" xfId="21" applyNumberFormat="1" applyFont="1" applyFill="1" applyBorder="1" applyAlignment="1" applyProtection="1">
      <alignment horizontal="center"/>
    </xf>
    <xf numFmtId="3" fontId="14" fillId="0" borderId="60" xfId="21" applyNumberFormat="1" applyFont="1" applyBorder="1" applyAlignment="1" applyProtection="1">
      <alignment horizontal="right"/>
    </xf>
    <xf numFmtId="10" fontId="14" fillId="0" borderId="60" xfId="21" applyNumberFormat="1" applyFont="1" applyFill="1" applyBorder="1" applyProtection="1"/>
    <xf numFmtId="3" fontId="14" fillId="0" borderId="5" xfId="21" applyNumberFormat="1" applyFont="1" applyFill="1" applyBorder="1" applyAlignment="1" applyProtection="1"/>
    <xf numFmtId="37" fontId="13" fillId="0" borderId="0" xfId="21" applyNumberFormat="1" applyFont="1" applyFill="1" applyBorder="1"/>
    <xf numFmtId="41" fontId="68" fillId="8" borderId="13" xfId="21" applyNumberFormat="1" applyFont="1" applyFill="1" applyBorder="1"/>
    <xf numFmtId="164" fontId="68" fillId="8" borderId="13" xfId="3" applyNumberFormat="1" applyFont="1" applyFill="1" applyBorder="1"/>
    <xf numFmtId="164" fontId="68" fillId="8" borderId="13" xfId="2" applyNumberFormat="1" applyFont="1" applyFill="1" applyBorder="1" applyAlignment="1">
      <alignment vertical="center" wrapText="1"/>
    </xf>
    <xf numFmtId="164" fontId="68" fillId="8" borderId="13" xfId="2" applyNumberFormat="1" applyFont="1" applyFill="1" applyBorder="1"/>
    <xf numFmtId="0" fontId="13" fillId="0" borderId="13" xfId="0" applyFont="1" applyFill="1" applyBorder="1" applyAlignment="1"/>
    <xf numFmtId="37" fontId="13" fillId="0" borderId="13" xfId="21" applyNumberFormat="1" applyFont="1" applyFill="1" applyBorder="1"/>
    <xf numFmtId="37" fontId="68" fillId="0" borderId="13" xfId="0" applyNumberFormat="1" applyFont="1" applyFill="1" applyBorder="1" applyAlignment="1">
      <alignment wrapText="1"/>
    </xf>
    <xf numFmtId="0" fontId="13" fillId="0" borderId="13" xfId="0" applyFont="1" applyFill="1" applyBorder="1"/>
    <xf numFmtId="0" fontId="13" fillId="0" borderId="61" xfId="0" applyFont="1" applyFill="1" applyBorder="1"/>
    <xf numFmtId="37" fontId="13" fillId="0" borderId="61" xfId="21" applyNumberFormat="1" applyFont="1" applyFill="1" applyBorder="1"/>
    <xf numFmtId="0" fontId="124" fillId="0" borderId="61" xfId="0" applyFont="1" applyFill="1" applyBorder="1" applyAlignment="1">
      <alignment wrapText="1"/>
    </xf>
    <xf numFmtId="0" fontId="13" fillId="0" borderId="29" xfId="0" applyFont="1" applyFill="1" applyBorder="1" applyAlignment="1"/>
    <xf numFmtId="0" fontId="13" fillId="0" borderId="62" xfId="0" applyFont="1" applyFill="1" applyBorder="1"/>
    <xf numFmtId="37" fontId="129" fillId="0" borderId="0" xfId="0" applyNumberFormat="1" applyFont="1" applyFill="1"/>
    <xf numFmtId="37" fontId="13" fillId="0" borderId="5" xfId="0" applyNumberFormat="1" applyFont="1" applyFill="1" applyBorder="1"/>
    <xf numFmtId="0" fontId="14" fillId="8" borderId="13" xfId="21" applyFont="1" applyFill="1" applyBorder="1" applyAlignment="1">
      <alignment wrapText="1"/>
    </xf>
    <xf numFmtId="41" fontId="14" fillId="8" borderId="13" xfId="21" applyNumberFormat="1" applyFont="1" applyFill="1" applyBorder="1"/>
    <xf numFmtId="0" fontId="13" fillId="0" borderId="13" xfId="21" applyFont="1" applyFill="1" applyBorder="1"/>
    <xf numFmtId="41" fontId="13" fillId="0" borderId="13" xfId="21" applyNumberFormat="1" applyFont="1" applyFill="1" applyBorder="1"/>
    <xf numFmtId="37" fontId="14" fillId="0" borderId="13" xfId="0" applyNumberFormat="1" applyFont="1" applyFill="1" applyBorder="1" applyAlignment="1">
      <alignment wrapText="1"/>
    </xf>
    <xf numFmtId="0" fontId="13" fillId="0" borderId="61" xfId="0" applyFont="1" applyFill="1" applyBorder="1" applyAlignment="1">
      <alignment wrapText="1"/>
    </xf>
    <xf numFmtId="0" fontId="14" fillId="8" borderId="13" xfId="21" applyFont="1" applyFill="1" applyBorder="1"/>
    <xf numFmtId="164" fontId="14" fillId="8" borderId="13" xfId="3" applyNumberFormat="1" applyFont="1" applyFill="1" applyBorder="1"/>
    <xf numFmtId="37" fontId="13" fillId="0" borderId="13" xfId="21" applyNumberFormat="1" applyFont="1" applyBorder="1"/>
    <xf numFmtId="0" fontId="14" fillId="0" borderId="13" xfId="0" applyFont="1" applyFill="1" applyBorder="1" applyAlignment="1">
      <alignment wrapText="1"/>
    </xf>
    <xf numFmtId="37" fontId="14" fillId="12" borderId="13" xfId="21" applyNumberFormat="1" applyFont="1" applyFill="1" applyBorder="1"/>
    <xf numFmtId="37" fontId="14" fillId="12" borderId="13" xfId="21" applyNumberFormat="1" applyFont="1" applyFill="1" applyBorder="1" applyAlignment="1">
      <alignment horizontal="right"/>
    </xf>
    <xf numFmtId="0" fontId="14" fillId="12" borderId="13" xfId="21" applyFont="1" applyFill="1" applyBorder="1" applyAlignment="1">
      <alignment horizontal="center"/>
    </xf>
    <xf numFmtId="0" fontId="15" fillId="12" borderId="13" xfId="0" applyFont="1" applyFill="1" applyBorder="1" applyAlignment="1">
      <alignment wrapText="1"/>
    </xf>
    <xf numFmtId="41" fontId="14" fillId="12" borderId="13" xfId="21" applyNumberFormat="1" applyFont="1" applyFill="1" applyBorder="1"/>
    <xf numFmtId="164" fontId="14" fillId="12" borderId="13" xfId="2" applyNumberFormat="1" applyFont="1" applyFill="1" applyBorder="1" applyAlignment="1">
      <alignment horizontal="right"/>
    </xf>
    <xf numFmtId="0" fontId="14" fillId="12" borderId="13" xfId="0" applyFont="1" applyFill="1" applyBorder="1" applyAlignment="1">
      <alignment wrapText="1"/>
    </xf>
    <xf numFmtId="0" fontId="14" fillId="12" borderId="13" xfId="21" applyFont="1" applyFill="1" applyBorder="1" applyAlignment="1">
      <alignment wrapText="1"/>
    </xf>
    <xf numFmtId="37" fontId="14" fillId="12" borderId="13" xfId="2" applyNumberFormat="1" applyFont="1" applyFill="1" applyBorder="1"/>
    <xf numFmtId="37" fontId="13" fillId="0" borderId="13" xfId="2" applyNumberFormat="1" applyFont="1" applyFill="1" applyBorder="1"/>
    <xf numFmtId="164" fontId="14" fillId="12" borderId="13" xfId="3" applyNumberFormat="1" applyFont="1" applyFill="1" applyBorder="1"/>
    <xf numFmtId="0" fontId="33" fillId="0" borderId="0" xfId="21" applyFont="1" applyFill="1"/>
    <xf numFmtId="164" fontId="14" fillId="8" borderId="13" xfId="2" applyNumberFormat="1" applyFont="1" applyFill="1" applyBorder="1" applyAlignment="1">
      <alignment vertical="center" wrapText="1"/>
    </xf>
    <xf numFmtId="43" fontId="22" fillId="0" borderId="19" xfId="21" applyNumberFormat="1" applyFont="1" applyFill="1" applyBorder="1"/>
    <xf numFmtId="0" fontId="23" fillId="0" borderId="20" xfId="21" applyFont="1" applyFill="1" applyBorder="1" applyAlignment="1">
      <alignment horizontal="center"/>
    </xf>
    <xf numFmtId="37" fontId="23" fillId="0" borderId="0" xfId="2" applyNumberFormat="1" applyFont="1" applyFill="1" applyBorder="1"/>
    <xf numFmtId="0" fontId="11" fillId="0" borderId="13" xfId="21" applyFont="1" applyBorder="1"/>
    <xf numFmtId="0" fontId="22" fillId="0" borderId="0" xfId="21" applyFont="1" applyAlignment="1">
      <alignment horizontal="center"/>
    </xf>
    <xf numFmtId="37" fontId="14" fillId="0" borderId="0" xfId="1" applyNumberFormat="1" applyFont="1"/>
    <xf numFmtId="37" fontId="42" fillId="0" borderId="0" xfId="1" applyNumberFormat="1" applyFont="1"/>
    <xf numFmtId="175" fontId="68" fillId="0" borderId="0" xfId="21" applyNumberFormat="1" applyFont="1" applyAlignment="1">
      <alignment horizontal="center"/>
    </xf>
    <xf numFmtId="187" fontId="11" fillId="0" borderId="0" xfId="6" applyNumberFormat="1" applyFont="1" applyFill="1" applyBorder="1" applyAlignment="1">
      <alignment horizontal="right"/>
    </xf>
    <xf numFmtId="164" fontId="122" fillId="0" borderId="0" xfId="2" applyNumberFormat="1" applyFont="1" applyFill="1" applyBorder="1"/>
    <xf numFmtId="172" fontId="11" fillId="0" borderId="0" xfId="10" applyNumberFormat="1" applyFont="1"/>
    <xf numFmtId="0" fontId="0" fillId="0" borderId="0" xfId="0"/>
    <xf numFmtId="164" fontId="23" fillId="0" borderId="19" xfId="21" applyNumberFormat="1" applyFont="1" applyFill="1" applyBorder="1"/>
    <xf numFmtId="9" fontId="69" fillId="0" borderId="0" xfId="21" applyNumberFormat="1" applyFont="1" applyFill="1" applyAlignment="1">
      <alignment wrapText="1"/>
    </xf>
    <xf numFmtId="0" fontId="22" fillId="0" borderId="0" xfId="21" applyFont="1" applyAlignment="1">
      <alignment horizontal="center"/>
    </xf>
    <xf numFmtId="0" fontId="22" fillId="0" borderId="0" xfId="21" applyFont="1" applyFill="1" applyAlignment="1">
      <alignment horizontal="center"/>
    </xf>
    <xf numFmtId="164" fontId="23" fillId="0" borderId="16" xfId="2" applyNumberFormat="1" applyFont="1" applyFill="1" applyBorder="1" applyAlignment="1">
      <alignment horizontal="right"/>
    </xf>
    <xf numFmtId="164" fontId="23" fillId="0" borderId="16" xfId="21" applyNumberFormat="1" applyFont="1" applyFill="1" applyBorder="1"/>
    <xf numFmtId="0" fontId="22" fillId="0" borderId="0" xfId="21" applyFont="1" applyFill="1" applyAlignment="1">
      <alignment horizontal="left"/>
    </xf>
    <xf numFmtId="166" fontId="33" fillId="0" borderId="20" xfId="21" applyNumberFormat="1" applyFont="1" applyFill="1" applyBorder="1"/>
    <xf numFmtId="0" fontId="11" fillId="0" borderId="63" xfId="21" applyFont="1" applyBorder="1" applyAlignment="1">
      <alignment horizontal="center"/>
    </xf>
    <xf numFmtId="0" fontId="11" fillId="0" borderId="29" xfId="21" applyFont="1" applyBorder="1" applyAlignment="1">
      <alignment wrapText="1"/>
    </xf>
    <xf numFmtId="0" fontId="12" fillId="0" borderId="11" xfId="21" applyFont="1" applyBorder="1"/>
    <xf numFmtId="0" fontId="12" fillId="0" borderId="1" xfId="21" applyFont="1" applyBorder="1"/>
    <xf numFmtId="37" fontId="14" fillId="0" borderId="0" xfId="1" applyNumberFormat="1" applyFont="1" applyAlignment="1">
      <alignment horizontal="right" wrapText="1"/>
    </xf>
    <xf numFmtId="3" fontId="14" fillId="12" borderId="9" xfId="2" applyNumberFormat="1" applyFont="1" applyFill="1" applyBorder="1"/>
    <xf numFmtId="3" fontId="14" fillId="12" borderId="0" xfId="21" applyNumberFormat="1" applyFont="1" applyFill="1"/>
    <xf numFmtId="0" fontId="22" fillId="0" borderId="0" xfId="21" applyFont="1" applyAlignment="1">
      <alignment horizontal="center"/>
    </xf>
    <xf numFmtId="0" fontId="0" fillId="0" borderId="0" xfId="0"/>
    <xf numFmtId="186" fontId="11" fillId="0" borderId="13" xfId="21" applyNumberFormat="1" applyFont="1" applyBorder="1" applyAlignment="1">
      <alignment horizontal="center"/>
    </xf>
    <xf numFmtId="0" fontId="11" fillId="0" borderId="6" xfId="21" applyFont="1" applyFill="1" applyBorder="1" applyAlignment="1">
      <alignment horizontal="center"/>
    </xf>
    <xf numFmtId="0" fontId="22" fillId="0" borderId="0" xfId="21" applyFont="1" applyAlignment="1">
      <alignment horizontal="center"/>
    </xf>
    <xf numFmtId="0" fontId="0" fillId="0" borderId="0" xfId="0"/>
    <xf numFmtId="185" fontId="33" fillId="0" borderId="0" xfId="2" applyNumberFormat="1" applyFont="1" applyFill="1"/>
    <xf numFmtId="0" fontId="11" fillId="0" borderId="64" xfId="21" applyFont="1" applyBorder="1" applyAlignment="1">
      <alignment horizontal="center"/>
    </xf>
    <xf numFmtId="37" fontId="22" fillId="0" borderId="1" xfId="2" applyNumberFormat="1" applyFont="1" applyFill="1" applyBorder="1"/>
    <xf numFmtId="43" fontId="22" fillId="0" borderId="0" xfId="2" applyNumberFormat="1" applyFont="1" applyFill="1" applyBorder="1"/>
    <xf numFmtId="42" fontId="0" fillId="0" borderId="0" xfId="0" applyNumberFormat="1"/>
    <xf numFmtId="0" fontId="23" fillId="0" borderId="0" xfId="21" applyFont="1" applyFill="1" applyBorder="1"/>
    <xf numFmtId="3" fontId="23" fillId="0" borderId="0" xfId="21" applyNumberFormat="1" applyFont="1" applyFill="1" applyBorder="1"/>
    <xf numFmtId="0" fontId="30" fillId="0" borderId="0" xfId="21" applyFont="1" applyFill="1" applyBorder="1" applyAlignment="1">
      <alignment horizontal="center"/>
    </xf>
    <xf numFmtId="0" fontId="30" fillId="0" borderId="0" xfId="21" applyFont="1" applyFill="1" applyBorder="1" applyAlignment="1">
      <alignment horizontal="center" wrapText="1"/>
    </xf>
    <xf numFmtId="17" fontId="22" fillId="0" borderId="0" xfId="21" applyNumberFormat="1" applyFont="1" applyFill="1" applyBorder="1" applyAlignment="1">
      <alignment horizontal="left" wrapText="1"/>
    </xf>
    <xf numFmtId="0" fontId="22" fillId="0" borderId="0" xfId="21" applyFont="1" applyFill="1" applyBorder="1"/>
    <xf numFmtId="0" fontId="22" fillId="0" borderId="0" xfId="21" applyFont="1" applyFill="1" applyBorder="1" applyAlignment="1">
      <alignment wrapText="1"/>
    </xf>
    <xf numFmtId="39" fontId="23" fillId="0" borderId="0" xfId="21" applyNumberFormat="1" applyFont="1" applyFill="1" applyBorder="1"/>
    <xf numFmtId="164" fontId="23" fillId="0" borderId="55" xfId="2" applyNumberFormat="1" applyFont="1" applyFill="1" applyBorder="1" applyAlignment="1">
      <alignment horizontal="center"/>
    </xf>
    <xf numFmtId="164" fontId="23" fillId="0" borderId="55" xfId="2" applyNumberFormat="1" applyFont="1" applyFill="1" applyBorder="1"/>
    <xf numFmtId="0" fontId="30" fillId="0" borderId="0" xfId="1" applyFont="1" applyFill="1" applyBorder="1"/>
    <xf numFmtId="3" fontId="14" fillId="0" borderId="20" xfId="2" applyNumberFormat="1" applyFont="1" applyFill="1" applyBorder="1"/>
    <xf numFmtId="0" fontId="130" fillId="0" borderId="0" xfId="21" applyFont="1" applyAlignment="1">
      <alignment horizontal="left"/>
    </xf>
    <xf numFmtId="0" fontId="0" fillId="0" borderId="0" xfId="0"/>
    <xf numFmtId="0" fontId="13" fillId="69" borderId="21" xfId="21" applyFont="1" applyFill="1" applyBorder="1" applyAlignment="1"/>
    <xf numFmtId="0" fontId="13" fillId="11" borderId="12" xfId="21" applyFont="1" applyFill="1" applyBorder="1" applyAlignment="1"/>
    <xf numFmtId="3" fontId="33" fillId="0" borderId="0" xfId="1" applyNumberFormat="1" applyFont="1"/>
    <xf numFmtId="0" fontId="22" fillId="0" borderId="0" xfId="21" applyFont="1" applyAlignment="1">
      <alignment horizontal="center"/>
    </xf>
    <xf numFmtId="3" fontId="68" fillId="12" borderId="19" xfId="2" applyNumberFormat="1" applyFont="1" applyFill="1" applyBorder="1"/>
    <xf numFmtId="3" fontId="68" fillId="12" borderId="0" xfId="2" applyNumberFormat="1" applyFont="1" applyFill="1" applyBorder="1"/>
    <xf numFmtId="37" fontId="14" fillId="0" borderId="0" xfId="21" applyNumberFormat="1" applyFont="1"/>
    <xf numFmtId="3" fontId="23" fillId="0" borderId="57" xfId="2" applyNumberFormat="1" applyFont="1" applyFill="1" applyBorder="1" applyAlignment="1">
      <alignment horizontal="right"/>
    </xf>
    <xf numFmtId="0" fontId="33" fillId="0" borderId="0" xfId="21" applyFont="1" applyFill="1" applyBorder="1" applyAlignment="1" applyProtection="1">
      <alignment horizontal="center"/>
    </xf>
    <xf numFmtId="0" fontId="33" fillId="6" borderId="8" xfId="21" applyFont="1" applyFill="1" applyBorder="1" applyAlignment="1" applyProtection="1">
      <alignment horizontal="center"/>
    </xf>
    <xf numFmtId="0" fontId="33" fillId="6" borderId="23" xfId="21"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Border="1" applyAlignment="1">
      <alignment wrapText="1"/>
    </xf>
    <xf numFmtId="0" fontId="13" fillId="0" borderId="0" xfId="0" applyFont="1" applyBorder="1" applyAlignment="1">
      <alignment horizontal="center"/>
    </xf>
    <xf numFmtId="0" fontId="22" fillId="0" borderId="0" xfId="0" applyFont="1" applyBorder="1" applyAlignment="1">
      <alignment horizontal="center"/>
    </xf>
    <xf numFmtId="0" fontId="23" fillId="0" borderId="0" xfId="0" applyFont="1" applyBorder="1" applyAlignment="1"/>
    <xf numFmtId="0" fontId="22" fillId="0" borderId="0" xfId="0" applyFont="1" applyFill="1" applyBorder="1" applyAlignment="1">
      <alignment horizontal="center"/>
    </xf>
    <xf numFmtId="0" fontId="22" fillId="0" borderId="0" xfId="21" applyFont="1" applyAlignment="1">
      <alignment horizontal="center"/>
    </xf>
    <xf numFmtId="0" fontId="23" fillId="0" borderId="0" xfId="21" applyFont="1" applyAlignment="1"/>
    <xf numFmtId="0" fontId="22" fillId="0" borderId="0" xfId="21" applyFont="1" applyFill="1" applyBorder="1" applyAlignment="1">
      <alignment horizontal="center"/>
    </xf>
    <xf numFmtId="0" fontId="22" fillId="0" borderId="0" xfId="1" applyFont="1" applyAlignment="1">
      <alignment horizontal="center"/>
    </xf>
    <xf numFmtId="0" fontId="22" fillId="0" borderId="0" xfId="1" applyFont="1" applyAlignment="1"/>
    <xf numFmtId="0" fontId="14" fillId="0" borderId="0" xfId="1" applyFont="1" applyFill="1" applyAlignment="1">
      <alignment vertical="top" wrapText="1"/>
    </xf>
    <xf numFmtId="0" fontId="14" fillId="0" borderId="0" xfId="1" applyFont="1" applyFill="1" applyAlignment="1">
      <alignment vertical="center" wrapText="1"/>
    </xf>
    <xf numFmtId="0" fontId="0" fillId="0" borderId="0" xfId="0"/>
    <xf numFmtId="0" fontId="23" fillId="0" borderId="0" xfId="1" applyFont="1" applyAlignment="1"/>
    <xf numFmtId="0" fontId="13" fillId="10" borderId="12" xfId="21" applyFont="1" applyFill="1" applyBorder="1" applyAlignment="1">
      <alignment horizontal="center" wrapText="1"/>
    </xf>
    <xf numFmtId="0" fontId="13" fillId="10" borderId="14" xfId="21" applyFont="1" applyFill="1" applyBorder="1" applyAlignment="1">
      <alignment horizontal="center" wrapText="1"/>
    </xf>
    <xf numFmtId="0" fontId="13" fillId="0" borderId="0" xfId="21" applyFont="1" applyFill="1" applyBorder="1" applyAlignment="1">
      <alignment horizontal="center" wrapText="1"/>
    </xf>
    <xf numFmtId="0" fontId="13" fillId="0" borderId="15" xfId="21" applyFont="1" applyFill="1" applyBorder="1" applyAlignment="1">
      <alignment horizontal="center" wrapText="1"/>
    </xf>
    <xf numFmtId="0" fontId="13" fillId="0" borderId="0" xfId="21" applyNumberFormat="1" applyFont="1" applyFill="1" applyBorder="1" applyAlignment="1">
      <alignment horizontal="center"/>
    </xf>
    <xf numFmtId="37" fontId="13" fillId="0" borderId="12" xfId="21" applyNumberFormat="1" applyFont="1" applyFill="1" applyBorder="1" applyAlignment="1">
      <alignment horizontal="center"/>
    </xf>
    <xf numFmtId="37" fontId="13" fillId="0" borderId="14" xfId="21" applyNumberFormat="1" applyFont="1" applyFill="1" applyBorder="1" applyAlignment="1">
      <alignment horizontal="center"/>
    </xf>
    <xf numFmtId="37" fontId="13" fillId="0" borderId="0" xfId="21" applyNumberFormat="1" applyFont="1" applyBorder="1" applyAlignment="1">
      <alignment horizontal="center"/>
    </xf>
    <xf numFmtId="0" fontId="13" fillId="0" borderId="2" xfId="21" applyFont="1" applyFill="1" applyBorder="1" applyAlignment="1">
      <alignment horizontal="center" wrapText="1"/>
    </xf>
    <xf numFmtId="0" fontId="13" fillId="0" borderId="9" xfId="21" applyFont="1" applyFill="1" applyBorder="1" applyAlignment="1">
      <alignment horizontal="center" wrapText="1"/>
    </xf>
    <xf numFmtId="0" fontId="124" fillId="0" borderId="0" xfId="21" applyFont="1" applyFill="1" applyBorder="1" applyAlignment="1">
      <alignment horizontal="center" wrapText="1"/>
    </xf>
    <xf numFmtId="0" fontId="124" fillId="0" borderId="15" xfId="21" applyFont="1" applyFill="1" applyBorder="1" applyAlignment="1">
      <alignment horizontal="center" wrapText="1"/>
    </xf>
    <xf numFmtId="0" fontId="13" fillId="10" borderId="8" xfId="21" applyFont="1" applyFill="1" applyBorder="1" applyAlignment="1">
      <alignment horizontal="center" wrapText="1"/>
    </xf>
    <xf numFmtId="0" fontId="13" fillId="10" borderId="23" xfId="21" applyFont="1" applyFill="1" applyBorder="1" applyAlignment="1">
      <alignment horizontal="center" wrapText="1"/>
    </xf>
    <xf numFmtId="0" fontId="13" fillId="11" borderId="12" xfId="21" applyFont="1" applyFill="1" applyBorder="1" applyAlignment="1">
      <alignment horizontal="center"/>
    </xf>
    <xf numFmtId="0" fontId="22" fillId="0" borderId="0" xfId="21" applyFont="1" applyFill="1" applyAlignment="1">
      <alignment horizontal="center"/>
    </xf>
    <xf numFmtId="0" fontId="13" fillId="11" borderId="11" xfId="21" applyFont="1" applyFill="1" applyBorder="1" applyAlignment="1">
      <alignment horizontal="center"/>
    </xf>
    <xf numFmtId="0" fontId="13" fillId="69" borderId="17" xfId="21" applyFont="1" applyFill="1" applyBorder="1" applyAlignment="1">
      <alignment horizontal="center"/>
    </xf>
    <xf numFmtId="0" fontId="13" fillId="69" borderId="21" xfId="21" applyFont="1" applyFill="1" applyBorder="1" applyAlignment="1">
      <alignment horizontal="center"/>
    </xf>
    <xf numFmtId="164" fontId="22" fillId="0" borderId="11" xfId="2" applyNumberFormat="1" applyFont="1" applyFill="1" applyBorder="1" applyAlignment="1">
      <alignment horizontal="center" wrapText="1"/>
    </xf>
    <xf numFmtId="0" fontId="11" fillId="0" borderId="12" xfId="0" applyFont="1" applyFill="1" applyBorder="1" applyAlignment="1">
      <alignment horizontal="center" wrapText="1"/>
    </xf>
    <xf numFmtId="0" fontId="11" fillId="0" borderId="14" xfId="0" applyFont="1" applyFill="1" applyBorder="1" applyAlignment="1">
      <alignment horizontal="center" wrapText="1"/>
    </xf>
    <xf numFmtId="164" fontId="22" fillId="0" borderId="11" xfId="2" applyNumberFormat="1" applyFont="1" applyFill="1" applyBorder="1" applyAlignment="1" applyProtection="1">
      <alignment horizontal="center" wrapText="1"/>
    </xf>
    <xf numFmtId="164" fontId="22" fillId="0" borderId="12" xfId="2" applyNumberFormat="1" applyFont="1" applyFill="1" applyBorder="1" applyAlignment="1" applyProtection="1">
      <alignment horizontal="center" wrapText="1"/>
    </xf>
    <xf numFmtId="164" fontId="22" fillId="0" borderId="14" xfId="2" applyNumberFormat="1" applyFont="1" applyFill="1" applyBorder="1" applyAlignment="1" applyProtection="1">
      <alignment horizontal="center" wrapText="1"/>
    </xf>
    <xf numFmtId="164" fontId="22" fillId="0" borderId="12" xfId="2" applyNumberFormat="1" applyFont="1" applyFill="1" applyBorder="1" applyAlignment="1">
      <alignment horizontal="center" wrapText="1"/>
    </xf>
    <xf numFmtId="164" fontId="22" fillId="0" borderId="14" xfId="2" applyNumberFormat="1" applyFont="1" applyFill="1" applyBorder="1" applyAlignment="1">
      <alignment horizontal="center" wrapText="1"/>
    </xf>
    <xf numFmtId="0" fontId="69" fillId="0" borderId="2" xfId="21" applyFont="1" applyFill="1" applyBorder="1" applyAlignment="1">
      <alignment horizontal="center" wrapText="1"/>
    </xf>
    <xf numFmtId="0" fontId="0" fillId="0" borderId="12" xfId="0" applyFill="1" applyBorder="1" applyAlignment="1">
      <alignment horizontal="center" wrapText="1"/>
    </xf>
    <xf numFmtId="0" fontId="0" fillId="0" borderId="14" xfId="0" applyFill="1" applyBorder="1" applyAlignment="1">
      <alignment horizontal="center" wrapText="1"/>
    </xf>
    <xf numFmtId="0" fontId="13" fillId="0" borderId="11" xfId="21" applyFont="1" applyFill="1" applyBorder="1" applyAlignment="1">
      <alignment horizontal="center" wrapText="1"/>
    </xf>
    <xf numFmtId="0" fontId="13" fillId="0" borderId="12" xfId="21" applyFont="1" applyFill="1" applyBorder="1" applyAlignment="1">
      <alignment horizontal="center" wrapText="1"/>
    </xf>
    <xf numFmtId="0" fontId="13" fillId="0" borderId="14" xfId="21" applyFont="1" applyFill="1" applyBorder="1" applyAlignment="1">
      <alignment horizontal="center" wrapText="1"/>
    </xf>
    <xf numFmtId="0" fontId="65" fillId="0" borderId="0" xfId="0" applyFont="1" applyAlignment="1">
      <alignment vertical="center"/>
    </xf>
    <xf numFmtId="0" fontId="22" fillId="0" borderId="11" xfId="21" applyFont="1" applyFill="1" applyBorder="1" applyAlignment="1">
      <alignment horizontal="center"/>
    </xf>
    <xf numFmtId="0" fontId="22" fillId="0" borderId="12" xfId="21" applyFont="1" applyFill="1" applyBorder="1" applyAlignment="1">
      <alignment horizontal="center"/>
    </xf>
    <xf numFmtId="0" fontId="22" fillId="0" borderId="14" xfId="21" applyFont="1" applyFill="1" applyBorder="1" applyAlignment="1">
      <alignment horizontal="center"/>
    </xf>
    <xf numFmtId="0" fontId="22" fillId="0" borderId="11" xfId="21" applyFont="1" applyFill="1" applyBorder="1" applyAlignment="1">
      <alignment horizontal="center" wrapText="1"/>
    </xf>
    <xf numFmtId="0" fontId="22" fillId="0" borderId="12" xfId="21" applyFont="1" applyFill="1" applyBorder="1" applyAlignment="1">
      <alignment horizontal="center" wrapText="1"/>
    </xf>
    <xf numFmtId="0" fontId="22" fillId="0" borderId="14" xfId="21" applyFont="1" applyFill="1" applyBorder="1" applyAlignment="1">
      <alignment horizontal="center" wrapText="1"/>
    </xf>
    <xf numFmtId="0" fontId="13" fillId="0" borderId="11" xfId="21" applyFont="1" applyFill="1" applyBorder="1" applyAlignment="1">
      <alignment horizontal="center" wrapText="1" shrinkToFit="1"/>
    </xf>
    <xf numFmtId="0" fontId="13" fillId="0" borderId="12" xfId="21" applyFont="1" applyFill="1" applyBorder="1" applyAlignment="1">
      <alignment horizontal="center" wrapText="1" shrinkToFit="1"/>
    </xf>
    <xf numFmtId="0" fontId="13" fillId="0" borderId="14" xfId="21" applyFont="1" applyFill="1" applyBorder="1" applyAlignment="1">
      <alignment horizontal="center" wrapText="1" shrinkToFit="1"/>
    </xf>
    <xf numFmtId="164" fontId="22" fillId="0" borderId="22" xfId="2" applyNumberFormat="1" applyFont="1" applyFill="1" applyBorder="1" applyAlignment="1">
      <alignment horizontal="center" wrapText="1"/>
    </xf>
    <xf numFmtId="164" fontId="22" fillId="0" borderId="33" xfId="2" applyNumberFormat="1" applyFont="1" applyFill="1" applyBorder="1" applyAlignment="1">
      <alignment horizontal="center" wrapText="1"/>
    </xf>
    <xf numFmtId="164" fontId="22" fillId="0" borderId="32" xfId="2" applyNumberFormat="1" applyFont="1" applyFill="1" applyBorder="1" applyAlignment="1">
      <alignment horizontal="center" wrapText="1"/>
    </xf>
    <xf numFmtId="164" fontId="13" fillId="0" borderId="11" xfId="2" applyNumberFormat="1" applyFont="1" applyFill="1" applyBorder="1" applyAlignment="1">
      <alignment horizontal="center" wrapText="1"/>
    </xf>
    <xf numFmtId="164" fontId="13" fillId="0" borderId="12" xfId="2" applyNumberFormat="1" applyFont="1" applyFill="1" applyBorder="1" applyAlignment="1">
      <alignment horizontal="center" wrapText="1"/>
    </xf>
    <xf numFmtId="164" fontId="13" fillId="0" borderId="14" xfId="2" applyNumberFormat="1" applyFont="1" applyFill="1" applyBorder="1" applyAlignment="1">
      <alignment horizontal="center" wrapText="1"/>
    </xf>
  </cellXfs>
  <cellStyles count="526">
    <cellStyle name="_x0013_" xfId="25"/>
    <cellStyle name="_x0013_ 2" xfId="45"/>
    <cellStyle name="_x0013_ 2 2" xfId="46"/>
    <cellStyle name="_x0013_ 3" xfId="47"/>
    <cellStyle name="_x0013_ 4" xfId="48"/>
    <cellStyle name="_x0013__2012-ETn-CS-MDS-16-Northeast Grid-PEEM CWIP in RB 10-7-2011 CRC" xfId="49"/>
    <cellStyle name="_x0013__2013 ED Capital Projects By Month" xfId="50"/>
    <cellStyle name="_x0013__Input" xfId="51"/>
    <cellStyle name="_x0013__TPIS Report_April_2013" xfId="52"/>
    <cellStyle name="_x0013__TPIS Report_February_2013Ver2" xfId="53"/>
    <cellStyle name="_x0013__TPIS Report_May_2013-v2 (2)" xfId="54"/>
    <cellStyle name="_x0013__TPIS TLC_Gloria File" xfId="55"/>
    <cellStyle name="_x0013__TPIS TLC_Gloria File rev2" xfId="56"/>
    <cellStyle name="_x0013__TPIS TLC_Gloria File rev2 (3)" xfId="57"/>
    <cellStyle name="20% - Accent1 2" xfId="58"/>
    <cellStyle name="20% - Accent1 2 2" xfId="59"/>
    <cellStyle name="20% - Accent1 2 2 2" xfId="60"/>
    <cellStyle name="20% - Accent1 2 2 2 2" xfId="447"/>
    <cellStyle name="20% - Accent1 2 2 3" xfId="61"/>
    <cellStyle name="20% - Accent1 2 2 4" xfId="62"/>
    <cellStyle name="20% - Accent1 2 3" xfId="63"/>
    <cellStyle name="20% - Accent1 2 3 2" xfId="448"/>
    <cellStyle name="20% - Accent1 2 4" xfId="64"/>
    <cellStyle name="20% - Accent1 2 5" xfId="65"/>
    <cellStyle name="20% - Accent2 2" xfId="66"/>
    <cellStyle name="20% - Accent2 2 2" xfId="67"/>
    <cellStyle name="20% - Accent2 2 2 2" xfId="68"/>
    <cellStyle name="20% - Accent2 2 2 2 2" xfId="449"/>
    <cellStyle name="20% - Accent2 2 2 3" xfId="69"/>
    <cellStyle name="20% - Accent2 2 2 4" xfId="70"/>
    <cellStyle name="20% - Accent2 2 3" xfId="71"/>
    <cellStyle name="20% - Accent2 2 3 2" xfId="450"/>
    <cellStyle name="20% - Accent2 2 4" xfId="72"/>
    <cellStyle name="20% - Accent2 2 5" xfId="73"/>
    <cellStyle name="20% - Accent3 2" xfId="74"/>
    <cellStyle name="20% - Accent3 2 2" xfId="75"/>
    <cellStyle name="20% - Accent3 2 2 2" xfId="76"/>
    <cellStyle name="20% - Accent3 2 2 2 2" xfId="451"/>
    <cellStyle name="20% - Accent3 2 2 3" xfId="77"/>
    <cellStyle name="20% - Accent3 2 2 4" xfId="78"/>
    <cellStyle name="20% - Accent3 2 3" xfId="79"/>
    <cellStyle name="20% - Accent3 2 3 2" xfId="452"/>
    <cellStyle name="20% - Accent3 2 4" xfId="80"/>
    <cellStyle name="20% - Accent3 2 5" xfId="81"/>
    <cellStyle name="20% - Accent4 2" xfId="82"/>
    <cellStyle name="20% - Accent4 2 2" xfId="83"/>
    <cellStyle name="20% - Accent4 2 2 2" xfId="84"/>
    <cellStyle name="20% - Accent4 2 2 2 2" xfId="453"/>
    <cellStyle name="20% - Accent4 2 2 3" xfId="85"/>
    <cellStyle name="20% - Accent4 2 2 4" xfId="86"/>
    <cellStyle name="20% - Accent4 2 3" xfId="87"/>
    <cellStyle name="20% - Accent4 2 3 2" xfId="454"/>
    <cellStyle name="20% - Accent4 2 4" xfId="88"/>
    <cellStyle name="20% - Accent4 2 5" xfId="89"/>
    <cellStyle name="20% - Accent5 2" xfId="90"/>
    <cellStyle name="20% - Accent5 2 2" xfId="91"/>
    <cellStyle name="20% - Accent5 2 2 2" xfId="92"/>
    <cellStyle name="20% - Accent5 2 2 2 2" xfId="455"/>
    <cellStyle name="20% - Accent5 2 2 3" xfId="93"/>
    <cellStyle name="20% - Accent5 2 2 4" xfId="94"/>
    <cellStyle name="20% - Accent5 2 3" xfId="95"/>
    <cellStyle name="20% - Accent5 2 3 2" xfId="456"/>
    <cellStyle name="20% - Accent5 2 4" xfId="96"/>
    <cellStyle name="20% - Accent5 2 5" xfId="97"/>
    <cellStyle name="20% - Accent6 2" xfId="98"/>
    <cellStyle name="20% - Accent6 2 2" xfId="99"/>
    <cellStyle name="20% - Accent6 2 2 2" xfId="100"/>
    <cellStyle name="20% - Accent6 2 2 2 2" xfId="458"/>
    <cellStyle name="20% - Accent6 2 2 3" xfId="457"/>
    <cellStyle name="20% - Accent6 2 3" xfId="101"/>
    <cellStyle name="20% - Accent6 2 3 2" xfId="459"/>
    <cellStyle name="20% - Accent6 2 4" xfId="102"/>
    <cellStyle name="40% - Accent1 2" xfId="103"/>
    <cellStyle name="40% - Accent1 2 2" xfId="104"/>
    <cellStyle name="40% - Accent1 2 2 2" xfId="105"/>
    <cellStyle name="40% - Accent1 2 2 2 2" xfId="460"/>
    <cellStyle name="40% - Accent1 2 2 3" xfId="106"/>
    <cellStyle name="40% - Accent1 2 2 4" xfId="107"/>
    <cellStyle name="40% - Accent1 2 3" xfId="108"/>
    <cellStyle name="40% - Accent1 2 3 2" xfId="461"/>
    <cellStyle name="40% - Accent1 2 4" xfId="109"/>
    <cellStyle name="40% - Accent1 2 5" xfId="110"/>
    <cellStyle name="40% - Accent2 2" xfId="111"/>
    <cellStyle name="40% - Accent2 2 2" xfId="112"/>
    <cellStyle name="40% - Accent2 2 2 2" xfId="113"/>
    <cellStyle name="40% - Accent2 2 2 2 2" xfId="463"/>
    <cellStyle name="40% - Accent2 2 2 3" xfId="462"/>
    <cellStyle name="40% - Accent2 2 3" xfId="114"/>
    <cellStyle name="40% - Accent2 2 3 2" xfId="464"/>
    <cellStyle name="40% - Accent2 2 4" xfId="115"/>
    <cellStyle name="40% - Accent3 2" xfId="116"/>
    <cellStyle name="40% - Accent3 2 2" xfId="117"/>
    <cellStyle name="40% - Accent3 2 2 2" xfId="118"/>
    <cellStyle name="40% - Accent3 2 2 2 2" xfId="465"/>
    <cellStyle name="40% - Accent3 2 2 3" xfId="119"/>
    <cellStyle name="40% - Accent3 2 2 4" xfId="120"/>
    <cellStyle name="40% - Accent3 2 3" xfId="121"/>
    <cellStyle name="40% - Accent3 2 3 2" xfId="466"/>
    <cellStyle name="40% - Accent3 2 4" xfId="122"/>
    <cellStyle name="40% - Accent3 2 5" xfId="123"/>
    <cellStyle name="40% - Accent4 2" xfId="124"/>
    <cellStyle name="40% - Accent4 2 2" xfId="125"/>
    <cellStyle name="40% - Accent4 2 2 2" xfId="126"/>
    <cellStyle name="40% - Accent4 2 2 2 2" xfId="467"/>
    <cellStyle name="40% - Accent4 2 2 3" xfId="127"/>
    <cellStyle name="40% - Accent4 2 2 4" xfId="128"/>
    <cellStyle name="40% - Accent4 2 3" xfId="129"/>
    <cellStyle name="40% - Accent4 2 3 2" xfId="468"/>
    <cellStyle name="40% - Accent4 2 4" xfId="130"/>
    <cellStyle name="40% - Accent4 2 5" xfId="131"/>
    <cellStyle name="40% - Accent5 2" xfId="132"/>
    <cellStyle name="40% - Accent5 2 2" xfId="133"/>
    <cellStyle name="40% - Accent5 2 2 2" xfId="134"/>
    <cellStyle name="40% - Accent5 2 2 2 2" xfId="470"/>
    <cellStyle name="40% - Accent5 2 2 3" xfId="469"/>
    <cellStyle name="40% - Accent5 2 3" xfId="135"/>
    <cellStyle name="40% - Accent5 2 3 2" xfId="471"/>
    <cellStyle name="40% - Accent5 2 4" xfId="136"/>
    <cellStyle name="40% - Accent6 2" xfId="137"/>
    <cellStyle name="40% - Accent6 2 2" xfId="138"/>
    <cellStyle name="40% - Accent6 2 2 2" xfId="139"/>
    <cellStyle name="40% - Accent6 2 2 2 2" xfId="472"/>
    <cellStyle name="40% - Accent6 2 2 3" xfId="140"/>
    <cellStyle name="40% - Accent6 2 2 4" xfId="141"/>
    <cellStyle name="40% - Accent6 2 3" xfId="142"/>
    <cellStyle name="40% - Accent6 2 3 2" xfId="473"/>
    <cellStyle name="40% - Accent6 2 4" xfId="143"/>
    <cellStyle name="40% - Accent6 2 5" xfId="144"/>
    <cellStyle name="60% - Accent1 2" xfId="145"/>
    <cellStyle name="60% - Accent1 2 2" xfId="146"/>
    <cellStyle name="60% - Accent1 2 3" xfId="147"/>
    <cellStyle name="60% - Accent1 2 4" xfId="148"/>
    <cellStyle name="60% - Accent2 2" xfId="149"/>
    <cellStyle name="60% - Accent2 2 2" xfId="150"/>
    <cellStyle name="60% - Accent2 2 3" xfId="151"/>
    <cellStyle name="60% - Accent3 2" xfId="152"/>
    <cellStyle name="60% - Accent3 2 2" xfId="153"/>
    <cellStyle name="60% - Accent3 2 3" xfId="154"/>
    <cellStyle name="60% - Accent3 2 4" xfId="155"/>
    <cellStyle name="60% - Accent4 2" xfId="156"/>
    <cellStyle name="60% - Accent4 2 2" xfId="157"/>
    <cellStyle name="60% - Accent4 2 3" xfId="158"/>
    <cellStyle name="60% - Accent4 2 4" xfId="159"/>
    <cellStyle name="60% - Accent5 2" xfId="160"/>
    <cellStyle name="60% - Accent5 2 2" xfId="161"/>
    <cellStyle name="60% - Accent5 2 3" xfId="162"/>
    <cellStyle name="60% - Accent6 2" xfId="163"/>
    <cellStyle name="60% - Accent6 2 2" xfId="164"/>
    <cellStyle name="60% - Accent6 2 3" xfId="165"/>
    <cellStyle name="60% - Accent6 2 4" xfId="166"/>
    <cellStyle name="A3 297 x 420 mm" xfId="1"/>
    <cellStyle name="A3 297 x 420 mm 2" xfId="21"/>
    <cellStyle name="A3 297 x 420 mm 2 2" xfId="36"/>
    <cellStyle name="Accent1 2" xfId="167"/>
    <cellStyle name="Accent1 2 2" xfId="168"/>
    <cellStyle name="Accent1 2 3" xfId="169"/>
    <cellStyle name="Accent1 2 4" xfId="170"/>
    <cellStyle name="Accent2 2" xfId="171"/>
    <cellStyle name="Accent2 2 2" xfId="172"/>
    <cellStyle name="Accent2 2 3" xfId="173"/>
    <cellStyle name="Accent3 2" xfId="174"/>
    <cellStyle name="Accent3 2 2" xfId="175"/>
    <cellStyle name="Accent3 2 3" xfId="176"/>
    <cellStyle name="Accent4 2" xfId="177"/>
    <cellStyle name="Accent4 2 2" xfId="178"/>
    <cellStyle name="Accent4 2 3" xfId="179"/>
    <cellStyle name="Accent4 2 4" xfId="180"/>
    <cellStyle name="Accent5 2" xfId="181"/>
    <cellStyle name="Accent5 2 2" xfId="182"/>
    <cellStyle name="Accent5 2 3" xfId="183"/>
    <cellStyle name="Accent6 2" xfId="184"/>
    <cellStyle name="Accent6 2 2" xfId="185"/>
    <cellStyle name="Accent6 2 3" xfId="186"/>
    <cellStyle name="Bad 2" xfId="187"/>
    <cellStyle name="Bad 2 2" xfId="188"/>
    <cellStyle name="Bad 2 3" xfId="189"/>
    <cellStyle name="Calculation 2" xfId="190"/>
    <cellStyle name="Calculation 2 2" xfId="191"/>
    <cellStyle name="Calculation 2 3" xfId="192"/>
    <cellStyle name="Calculation 2 4" xfId="193"/>
    <cellStyle name="Check Cell 2" xfId="194"/>
    <cellStyle name="Check Cell 2 2" xfId="195"/>
    <cellStyle name="Check Cell 2 3" xfId="196"/>
    <cellStyle name="Comma" xfId="2" builtinId="3"/>
    <cellStyle name="Comma [0]" xfId="3" builtinId="6"/>
    <cellStyle name="Comma [0] 2" xfId="37"/>
    <cellStyle name="Comma 10" xfId="197"/>
    <cellStyle name="Comma 10 2" xfId="30"/>
    <cellStyle name="Comma 10 2 2" xfId="438"/>
    <cellStyle name="Comma 10 2 7" xfId="525"/>
    <cellStyle name="Comma 10 3" xfId="474"/>
    <cellStyle name="Comma 11" xfId="38"/>
    <cellStyle name="Comma 11 2" xfId="198"/>
    <cellStyle name="Comma 12" xfId="199"/>
    <cellStyle name="Comma 12 2" xfId="200"/>
    <cellStyle name="Comma 13" xfId="201"/>
    <cellStyle name="Comma 13 2" xfId="202"/>
    <cellStyle name="Comma 14" xfId="417"/>
    <cellStyle name="Comma 14 2" xfId="507"/>
    <cellStyle name="Comma 15" xfId="419"/>
    <cellStyle name="Comma 15 2" xfId="509"/>
    <cellStyle name="Comma 16" xfId="421"/>
    <cellStyle name="Comma 16 2" xfId="511"/>
    <cellStyle name="Comma 2" xfId="4"/>
    <cellStyle name="Comma 2 2" xfId="203"/>
    <cellStyle name="Comma 2 2 2" xfId="204"/>
    <cellStyle name="Comma 2 2 2 2" xfId="205"/>
    <cellStyle name="Comma 2 2 2 3" xfId="475"/>
    <cellStyle name="Comma 2 2 3" xfId="206"/>
    <cellStyle name="Comma 2 2 3 2" xfId="476"/>
    <cellStyle name="Comma 2 2 4" xfId="207"/>
    <cellStyle name="Comma 2 3" xfId="27"/>
    <cellStyle name="Comma 2 3 2" xfId="26"/>
    <cellStyle name="Comma 2 3 3" xfId="43"/>
    <cellStyle name="Comma 2 4" xfId="208"/>
    <cellStyle name="Comma 2 5" xfId="209"/>
    <cellStyle name="Comma 2 5 2" xfId="210"/>
    <cellStyle name="Comma 2 6" xfId="211"/>
    <cellStyle name="Comma 2 6 2" xfId="477"/>
    <cellStyle name="Comma 2 7" xfId="212"/>
    <cellStyle name="Comma 2_TPIS Report_April_2013" xfId="213"/>
    <cellStyle name="Comma 3" xfId="22"/>
    <cellStyle name="Comma 3 2" xfId="214"/>
    <cellStyle name="Comma 3 2 2" xfId="215"/>
    <cellStyle name="Comma 3 2 3" xfId="216"/>
    <cellStyle name="Comma 3 3" xfId="28"/>
    <cellStyle name="Comma 3 4" xfId="217"/>
    <cellStyle name="Comma 4" xfId="24"/>
    <cellStyle name="Comma 4 2" xfId="218"/>
    <cellStyle name="Comma 4 2 2" xfId="219"/>
    <cellStyle name="Comma 4 3" xfId="220"/>
    <cellStyle name="Comma 4 4" xfId="221"/>
    <cellStyle name="Comma 5" xfId="33"/>
    <cellStyle name="Comma 5 10" xfId="435"/>
    <cellStyle name="Comma 5 10 2" xfId="520"/>
    <cellStyle name="Comma 5 11" xfId="442"/>
    <cellStyle name="Comma 5 2" xfId="222"/>
    <cellStyle name="Comma 5 2 2" xfId="223"/>
    <cellStyle name="Comma 5 2 3" xfId="224"/>
    <cellStyle name="Comma 5 2 3 2" xfId="225"/>
    <cellStyle name="Comma 5 2 4" xfId="226"/>
    <cellStyle name="Comma 5 2 4 2" xfId="478"/>
    <cellStyle name="Comma 5 2 5" xfId="227"/>
    <cellStyle name="Comma 5 3" xfId="228"/>
    <cellStyle name="Comma 5 3 2" xfId="229"/>
    <cellStyle name="Comma 5 3 2 2" xfId="230"/>
    <cellStyle name="Comma 5 3 2 3" xfId="479"/>
    <cellStyle name="Comma 5 3 3" xfId="231"/>
    <cellStyle name="Comma 5 3 3 2" xfId="480"/>
    <cellStyle name="Comma 5 3 4" xfId="232"/>
    <cellStyle name="Comma 5 4" xfId="233"/>
    <cellStyle name="Comma 5 5" xfId="234"/>
    <cellStyle name="Comma 5 5 2" xfId="235"/>
    <cellStyle name="Comma 5 5 3" xfId="481"/>
    <cellStyle name="Comma 5 6" xfId="236"/>
    <cellStyle name="Comma 5 6 2" xfId="482"/>
    <cellStyle name="Comma 5 7" xfId="237"/>
    <cellStyle name="Comma 5 8" xfId="413"/>
    <cellStyle name="Comma 5 8 2" xfId="503"/>
    <cellStyle name="Comma 5 9" xfId="429"/>
    <cellStyle name="Comma 5 9 2" xfId="515"/>
    <cellStyle name="Comma 6" xfId="35"/>
    <cellStyle name="Comma 6 2" xfId="238"/>
    <cellStyle name="Comma 6 3" xfId="415"/>
    <cellStyle name="Comma 6 3 2" xfId="505"/>
    <cellStyle name="Comma 6 4" xfId="431"/>
    <cellStyle name="Comma 6 4 2" xfId="517"/>
    <cellStyle name="Comma 6 5" xfId="437"/>
    <cellStyle name="Comma 6 5 2" xfId="522"/>
    <cellStyle name="Comma 6 6" xfId="444"/>
    <cellStyle name="Comma 7" xfId="44"/>
    <cellStyle name="Comma 7 2" xfId="239"/>
    <cellStyle name="Comma 7 3" xfId="240"/>
    <cellStyle name="Comma 7 3 2" xfId="241"/>
    <cellStyle name="Comma 7 4" xfId="446"/>
    <cellStyle name="Comma 8" xfId="242"/>
    <cellStyle name="Comma 87" xfId="524"/>
    <cellStyle name="Comma 9" xfId="243"/>
    <cellStyle name="Comma 9 2" xfId="244"/>
    <cellStyle name="Comma0" xfId="245"/>
    <cellStyle name="Config Data" xfId="5"/>
    <cellStyle name="Currency" xfId="6" builtinId="4"/>
    <cellStyle name="Currency 2" xfId="20"/>
    <cellStyle name="Currency 2 2" xfId="246"/>
    <cellStyle name="Currency 2 3" xfId="247"/>
    <cellStyle name="Currency 2 3 2" xfId="248"/>
    <cellStyle name="Currency 2 4" xfId="249"/>
    <cellStyle name="Currency 3" xfId="7"/>
    <cellStyle name="Currency 3 2" xfId="250"/>
    <cellStyle name="Currency 4" xfId="29"/>
    <cellStyle name="Currency 4 2" xfId="251"/>
    <cellStyle name="Currency 4 3" xfId="252"/>
    <cellStyle name="Currency 4 3 2" xfId="253"/>
    <cellStyle name="Currency 4 3 3" xfId="483"/>
    <cellStyle name="Currency 5" xfId="254"/>
    <cellStyle name="Currency 5 2" xfId="255"/>
    <cellStyle name="Currency 6" xfId="256"/>
    <cellStyle name="Currency 6 2" xfId="257"/>
    <cellStyle name="Currency 6 3" xfId="484"/>
    <cellStyle name="Currency 7" xfId="258"/>
    <cellStyle name="Currency 8" xfId="259"/>
    <cellStyle name="Currency 9" xfId="260"/>
    <cellStyle name="Currency0" xfId="261"/>
    <cellStyle name="Date" xfId="262"/>
    <cellStyle name="date1" xfId="263"/>
    <cellStyle name="Euro" xfId="8"/>
    <cellStyle name="Explanatory Text 2" xfId="264"/>
    <cellStyle name="Explanatory Text 2 2" xfId="265"/>
    <cellStyle name="Explanatory Text 2 3" xfId="266"/>
    <cellStyle name="Fixed" xfId="267"/>
    <cellStyle name="Good 2" xfId="268"/>
    <cellStyle name="Good 2 2" xfId="269"/>
    <cellStyle name="Good 2 3" xfId="270"/>
    <cellStyle name="head1" xfId="271"/>
    <cellStyle name="Heading 1 2" xfId="272"/>
    <cellStyle name="Heading 1 2 2" xfId="273"/>
    <cellStyle name="Heading 2 2" xfId="274"/>
    <cellStyle name="Heading 2 2 2" xfId="275"/>
    <cellStyle name="Heading 2 2 3" xfId="276"/>
    <cellStyle name="Heading 2 2 4" xfId="277"/>
    <cellStyle name="Heading 3 2" xfId="278"/>
    <cellStyle name="Heading 3 2 2" xfId="279"/>
    <cellStyle name="Heading 3 2 3" xfId="280"/>
    <cellStyle name="Heading 3 2 4" xfId="281"/>
    <cellStyle name="Heading 4 2" xfId="282"/>
    <cellStyle name="Heading 4 2 2" xfId="283"/>
    <cellStyle name="Hyperlink 2" xfId="284"/>
    <cellStyle name="Input 2" xfId="285"/>
    <cellStyle name="Input 2 2" xfId="286"/>
    <cellStyle name="Input 2 3" xfId="287"/>
    <cellStyle name="Linked Cell 2" xfId="288"/>
    <cellStyle name="Millares_repenerconsomarzobis" xfId="289"/>
    <cellStyle name="Neutral 2" xfId="290"/>
    <cellStyle name="Normal" xfId="0" builtinId="0"/>
    <cellStyle name="Normal - Style1" xfId="291"/>
    <cellStyle name="Normal 10" xfId="41"/>
    <cellStyle name="Normal 11" xfId="292"/>
    <cellStyle name="Normal 11 2" xfId="485"/>
    <cellStyle name="Normal 12" xfId="293"/>
    <cellStyle name="Normal 12 2" xfId="486"/>
    <cellStyle name="Normal 13" xfId="294"/>
    <cellStyle name="Normal 13 2" xfId="487"/>
    <cellStyle name="Normal 14" xfId="295"/>
    <cellStyle name="Normal 14 2" xfId="488"/>
    <cellStyle name="Normal 15" xfId="296"/>
    <cellStyle name="Normal 15 2" xfId="489"/>
    <cellStyle name="Normal 16" xfId="297"/>
    <cellStyle name="Normal 17" xfId="298"/>
    <cellStyle name="Normal 18" xfId="299"/>
    <cellStyle name="Normal 19" xfId="300"/>
    <cellStyle name="Normal 19 2" xfId="301"/>
    <cellStyle name="Normal 2" xfId="23"/>
    <cellStyle name="Normal 2 2" xfId="302"/>
    <cellStyle name="Normal 2 3" xfId="303"/>
    <cellStyle name="Normal 2 3 2" xfId="304"/>
    <cellStyle name="Normal 2 3 3" xfId="305"/>
    <cellStyle name="Normal 2 3 3 2" xfId="491"/>
    <cellStyle name="Normal 2 3 4" xfId="490"/>
    <cellStyle name="Normal 2 4" xfId="306"/>
    <cellStyle name="Normal 2 4 2" xfId="307"/>
    <cellStyle name="Normal 2 5" xfId="308"/>
    <cellStyle name="Normal 2 6" xfId="411"/>
    <cellStyle name="Normal 2 6 2" xfId="501"/>
    <cellStyle name="Normal 2 7" xfId="427"/>
    <cellStyle name="Normal 2 7 2" xfId="513"/>
    <cellStyle name="Normal 2 8" xfId="433"/>
    <cellStyle name="Normal 2 8 2" xfId="518"/>
    <cellStyle name="Normal 2 9" xfId="440"/>
    <cellStyle name="Normal 20" xfId="309"/>
    <cellStyle name="Normal 20 2" xfId="310"/>
    <cellStyle name="Normal 21" xfId="311"/>
    <cellStyle name="Normal 21 2" xfId="312"/>
    <cellStyle name="Normal 22" xfId="313"/>
    <cellStyle name="Normal 22 2" xfId="314"/>
    <cellStyle name="Normal 23" xfId="315"/>
    <cellStyle name="Normal 23 2" xfId="316"/>
    <cellStyle name="Normal 24" xfId="317"/>
    <cellStyle name="Normal 24 2" xfId="318"/>
    <cellStyle name="Normal 25" xfId="319"/>
    <cellStyle name="Normal 25 2" xfId="320"/>
    <cellStyle name="Normal 26" xfId="321"/>
    <cellStyle name="Normal 26 2" xfId="322"/>
    <cellStyle name="Normal 27" xfId="323"/>
    <cellStyle name="Normal 27 2" xfId="324"/>
    <cellStyle name="Normal 28" xfId="325"/>
    <cellStyle name="Normal 28 2" xfId="326"/>
    <cellStyle name="Normal 29" xfId="327"/>
    <cellStyle name="Normal 29 2" xfId="328"/>
    <cellStyle name="Normal 3" xfId="34"/>
    <cellStyle name="Normal 3 10" xfId="443"/>
    <cellStyle name="Normal 3 2" xfId="329"/>
    <cellStyle name="Normal 3 2 2" xfId="330"/>
    <cellStyle name="Normal 3 2 2 2" xfId="331"/>
    <cellStyle name="Normal 3 2 3" xfId="332"/>
    <cellStyle name="Normal 3 2 3 2" xfId="492"/>
    <cellStyle name="Normal 3 3" xfId="333"/>
    <cellStyle name="Normal 3 3 2" xfId="334"/>
    <cellStyle name="Normal 3 3 2 2" xfId="494"/>
    <cellStyle name="Normal 3 3 3" xfId="493"/>
    <cellStyle name="Normal 3 4" xfId="335"/>
    <cellStyle name="Normal 3 5" xfId="336"/>
    <cellStyle name="Normal 3 5 2" xfId="495"/>
    <cellStyle name="Normal 3 6" xfId="337"/>
    <cellStyle name="Normal 3 7" xfId="414"/>
    <cellStyle name="Normal 3 7 2" xfId="504"/>
    <cellStyle name="Normal 3 8" xfId="430"/>
    <cellStyle name="Normal 3 8 2" xfId="516"/>
    <cellStyle name="Normal 3 9" xfId="436"/>
    <cellStyle name="Normal 3 9 2" xfId="521"/>
    <cellStyle name="Normal 3_UPS April  2013 TC10-Operations" xfId="338"/>
    <cellStyle name="Normal 30" xfId="339"/>
    <cellStyle name="Normal 31" xfId="340"/>
    <cellStyle name="Normal 32" xfId="341"/>
    <cellStyle name="Normal 33" xfId="342"/>
    <cellStyle name="Normal 34" xfId="409"/>
    <cellStyle name="Normal 35" xfId="410"/>
    <cellStyle name="Normal 36" xfId="416"/>
    <cellStyle name="Normal 36 2" xfId="506"/>
    <cellStyle name="Normal 37" xfId="418"/>
    <cellStyle name="Normal 37 2" xfId="508"/>
    <cellStyle name="Normal 38" xfId="420"/>
    <cellStyle name="Normal 38 2" xfId="510"/>
    <cellStyle name="Normal 39" xfId="423"/>
    <cellStyle name="Normal 4" xfId="39"/>
    <cellStyle name="Normal 4 2" xfId="343"/>
    <cellStyle name="Normal 40" xfId="31"/>
    <cellStyle name="Normal 41" xfId="424"/>
    <cellStyle name="Normal 42" xfId="426"/>
    <cellStyle name="Normal 43" xfId="425"/>
    <cellStyle name="Normal 44" xfId="432"/>
    <cellStyle name="Normal 45" xfId="439"/>
    <cellStyle name="Normal 46" xfId="500"/>
    <cellStyle name="Normal 5" xfId="42"/>
    <cellStyle name="Normal 5 2" xfId="344"/>
    <cellStyle name="Normal 5 3" xfId="345"/>
    <cellStyle name="Normal 5 4" xfId="445"/>
    <cellStyle name="Normal 6" xfId="346"/>
    <cellStyle name="Normal 68" xfId="40"/>
    <cellStyle name="Normal 7" xfId="347"/>
    <cellStyle name="Normal 76" xfId="523"/>
    <cellStyle name="Normal 8" xfId="348"/>
    <cellStyle name="Normal 9" xfId="349"/>
    <cellStyle name="Normal$" xfId="350"/>
    <cellStyle name="Normal_FN1 Ratebase Draft SPP template (6-11-04) v2" xfId="9"/>
    <cellStyle name="Normal1" xfId="351"/>
    <cellStyle name="Normal9" xfId="352"/>
    <cellStyle name="Note 2" xfId="353"/>
    <cellStyle name="Note 2 2" xfId="354"/>
    <cellStyle name="Note 2 2 2" xfId="355"/>
    <cellStyle name="Note 2 2 2 2" xfId="497"/>
    <cellStyle name="Note 2 2 3" xfId="356"/>
    <cellStyle name="Note 2 2 3 2" xfId="498"/>
    <cellStyle name="Note 2 2 4" xfId="357"/>
    <cellStyle name="Note 2 2 5" xfId="496"/>
    <cellStyle name="Note 2 3" xfId="358"/>
    <cellStyle name="Note 2 3 2" xfId="499"/>
    <cellStyle name="Note 2 4" xfId="359"/>
    <cellStyle name="Note 3" xfId="360"/>
    <cellStyle name="Note 4" xfId="361"/>
    <cellStyle name="Output 2" xfId="362"/>
    <cellStyle name="Output 2 2" xfId="363"/>
    <cellStyle name="Output 2 3" xfId="364"/>
    <cellStyle name="Output 2 4" xfId="365"/>
    <cellStyle name="Percent" xfId="10" builtinId="5"/>
    <cellStyle name="Percent 2" xfId="32"/>
    <cellStyle name="Percent 2 2" xfId="366"/>
    <cellStyle name="Percent 2 2 2" xfId="422"/>
    <cellStyle name="Percent 2 2 2 2" xfId="512"/>
    <cellStyle name="Percent 2 3" xfId="412"/>
    <cellStyle name="Percent 2 3 2" xfId="502"/>
    <cellStyle name="Percent 2 4" xfId="428"/>
    <cellStyle name="Percent 2 4 2" xfId="514"/>
    <cellStyle name="Percent 2 5" xfId="434"/>
    <cellStyle name="Percent 2 5 2" xfId="519"/>
    <cellStyle name="Percent 2 6" xfId="441"/>
    <cellStyle name="Percent 3" xfId="367"/>
    <cellStyle name="Percent 3 2" xfId="368"/>
    <cellStyle name="Percent 4" xfId="11"/>
    <cellStyle name="Percent 4 2" xfId="369"/>
    <cellStyle name="Percent 5" xfId="370"/>
    <cellStyle name="Percent 5 2" xfId="371"/>
    <cellStyle name="Percent 5 2 2" xfId="372"/>
    <cellStyle name="Percent 5 3" xfId="373"/>
    <cellStyle name="Percent 6" xfId="374"/>
    <cellStyle name="Percent 6 2" xfId="375"/>
    <cellStyle name="Percent 6 3" xfId="376"/>
    <cellStyle name="Percent 6 4" xfId="377"/>
    <cellStyle name="Percent 7" xfId="378"/>
    <cellStyle name="PSChar" xfId="12"/>
    <cellStyle name="PSDate" xfId="13"/>
    <cellStyle name="PSDec" xfId="14"/>
    <cellStyle name="PSHeading" xfId="15"/>
    <cellStyle name="PSInt" xfId="16"/>
    <cellStyle name="PSSpacer" xfId="17"/>
    <cellStyle name="QUESTION" xfId="379"/>
    <cellStyle name="SAPBEXaggData" xfId="380"/>
    <cellStyle name="SAPBEXaggItem" xfId="381"/>
    <cellStyle name="SAPBEXaggItemX" xfId="382"/>
    <cellStyle name="SAPBEXchaText" xfId="383"/>
    <cellStyle name="SAPBEXchaText 2" xfId="384"/>
    <cellStyle name="SAPBEXchaText 2 2" xfId="385"/>
    <cellStyle name="SAPBEXchaText 3" xfId="386"/>
    <cellStyle name="SAPBEXHLevel2 11 2" xfId="387"/>
    <cellStyle name="SAPBEXHLevel2 12 2" xfId="388"/>
    <cellStyle name="SAPBEXstdData" xfId="389"/>
    <cellStyle name="SAPBEXstdItem" xfId="390"/>
    <cellStyle name="SAPBEXstdItem 2" xfId="391"/>
    <cellStyle name="SAPBEXstdItem 2 2" xfId="392"/>
    <cellStyle name="SAPBEXstdItem 3" xfId="393"/>
    <cellStyle name="SAPBEXstdItemX" xfId="394"/>
    <cellStyle name="SAPBEXstdItemX 2" xfId="395"/>
    <cellStyle name="SAPBEXstdItemX 2 2" xfId="396"/>
    <cellStyle name="SAPBEXstdItemX 3" xfId="397"/>
    <cellStyle name="SECTION" xfId="18"/>
    <cellStyle name="Style 1" xfId="398"/>
    <cellStyle name="System Defined" xfId="19"/>
    <cellStyle name="TemplateStyle" xfId="399"/>
    <cellStyle name="Title 2" xfId="400"/>
    <cellStyle name="Title 2 2" xfId="401"/>
    <cellStyle name="Total 2" xfId="402"/>
    <cellStyle name="Total 2 2" xfId="403"/>
    <cellStyle name="Total 2 3" xfId="404"/>
    <cellStyle name="Total 2 4" xfId="405"/>
    <cellStyle name="Warning Text 2" xfId="406"/>
    <cellStyle name="Warning Text 2 2" xfId="407"/>
    <cellStyle name="Warning Text 2 3" xfId="408"/>
  </cellStyles>
  <dxfs count="1">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60</xdr:col>
      <xdr:colOff>3756</xdr:colOff>
      <xdr:row>68</xdr:row>
      <xdr:rowOff>0</xdr:rowOff>
    </xdr:from>
    <xdr:to>
      <xdr:col>60</xdr:col>
      <xdr:colOff>3756</xdr:colOff>
      <xdr:row>78</xdr:row>
      <xdr:rowOff>0</xdr:rowOff>
    </xdr:to>
    <xdr:sp macro="" textlink="">
      <xdr:nvSpPr>
        <xdr:cNvPr id="35" name="WordArt 6"/>
        <xdr:cNvSpPr>
          <a:spLocks noChangeArrowheads="1" noChangeShapeType="1" noTextEdit="1"/>
        </xdr:cNvSpPr>
      </xdr:nvSpPr>
      <xdr:spPr bwMode="auto">
        <a:xfrm>
          <a:off x="3411686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68</xdr:row>
      <xdr:rowOff>0</xdr:rowOff>
    </xdr:from>
    <xdr:to>
      <xdr:col>60</xdr:col>
      <xdr:colOff>3756</xdr:colOff>
      <xdr:row>78</xdr:row>
      <xdr:rowOff>0</xdr:rowOff>
    </xdr:to>
    <xdr:sp macro="" textlink="">
      <xdr:nvSpPr>
        <xdr:cNvPr id="40" name="WordArt 5"/>
        <xdr:cNvSpPr>
          <a:spLocks noChangeArrowheads="1" noChangeShapeType="1" noTextEdit="1"/>
        </xdr:cNvSpPr>
      </xdr:nvSpPr>
      <xdr:spPr bwMode="auto">
        <a:xfrm>
          <a:off x="3411686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68</xdr:row>
      <xdr:rowOff>0</xdr:rowOff>
    </xdr:from>
    <xdr:to>
      <xdr:col>60</xdr:col>
      <xdr:colOff>1012243</xdr:colOff>
      <xdr:row>78</xdr:row>
      <xdr:rowOff>0</xdr:rowOff>
    </xdr:to>
    <xdr:sp macro="" textlink="">
      <xdr:nvSpPr>
        <xdr:cNvPr id="53"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68</xdr:row>
      <xdr:rowOff>0</xdr:rowOff>
    </xdr:from>
    <xdr:to>
      <xdr:col>60</xdr:col>
      <xdr:colOff>1012243</xdr:colOff>
      <xdr:row>78</xdr:row>
      <xdr:rowOff>0</xdr:rowOff>
    </xdr:to>
    <xdr:sp macro="" textlink="">
      <xdr:nvSpPr>
        <xdr:cNvPr id="55"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68</xdr:row>
      <xdr:rowOff>0</xdr:rowOff>
    </xdr:from>
    <xdr:to>
      <xdr:col>60</xdr:col>
      <xdr:colOff>1012243</xdr:colOff>
      <xdr:row>78</xdr:row>
      <xdr:rowOff>0</xdr:rowOff>
    </xdr:to>
    <xdr:sp macro="" textlink="">
      <xdr:nvSpPr>
        <xdr:cNvPr id="58"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68</xdr:row>
      <xdr:rowOff>0</xdr:rowOff>
    </xdr:from>
    <xdr:to>
      <xdr:col>60</xdr:col>
      <xdr:colOff>1012243</xdr:colOff>
      <xdr:row>78</xdr:row>
      <xdr:rowOff>0</xdr:rowOff>
    </xdr:to>
    <xdr:sp macro="" textlink="">
      <xdr:nvSpPr>
        <xdr:cNvPr id="60"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68</xdr:row>
      <xdr:rowOff>0</xdr:rowOff>
    </xdr:from>
    <xdr:to>
      <xdr:col>41</xdr:col>
      <xdr:colOff>1012243</xdr:colOff>
      <xdr:row>78</xdr:row>
      <xdr:rowOff>0</xdr:rowOff>
    </xdr:to>
    <xdr:sp macro="" textlink="">
      <xdr:nvSpPr>
        <xdr:cNvPr id="5495" name="WordArt 6"/>
        <xdr:cNvSpPr>
          <a:spLocks noChangeArrowheads="1" noChangeShapeType="1" noTextEdit="1"/>
        </xdr:cNvSpPr>
      </xdr:nvSpPr>
      <xdr:spPr bwMode="auto">
        <a:xfrm>
          <a:off x="480847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68</xdr:row>
      <xdr:rowOff>0</xdr:rowOff>
    </xdr:from>
    <xdr:to>
      <xdr:col>42</xdr:col>
      <xdr:colOff>3756</xdr:colOff>
      <xdr:row>78</xdr:row>
      <xdr:rowOff>0</xdr:rowOff>
    </xdr:to>
    <xdr:sp macro="" textlink="">
      <xdr:nvSpPr>
        <xdr:cNvPr id="5496" name="WordArt 5"/>
        <xdr:cNvSpPr>
          <a:spLocks noChangeArrowheads="1" noChangeShapeType="1" noTextEdit="1"/>
        </xdr:cNvSpPr>
      </xdr:nvSpPr>
      <xdr:spPr bwMode="auto">
        <a:xfrm>
          <a:off x="4852410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68</xdr:row>
      <xdr:rowOff>0</xdr:rowOff>
    </xdr:from>
    <xdr:to>
      <xdr:col>41</xdr:col>
      <xdr:colOff>1012243</xdr:colOff>
      <xdr:row>78</xdr:row>
      <xdr:rowOff>0</xdr:rowOff>
    </xdr:to>
    <xdr:sp macro="" textlink="">
      <xdr:nvSpPr>
        <xdr:cNvPr id="5498"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68</xdr:row>
      <xdr:rowOff>0</xdr:rowOff>
    </xdr:from>
    <xdr:to>
      <xdr:col>41</xdr:col>
      <xdr:colOff>1012243</xdr:colOff>
      <xdr:row>78</xdr:row>
      <xdr:rowOff>0</xdr:rowOff>
    </xdr:to>
    <xdr:sp macro="" textlink="">
      <xdr:nvSpPr>
        <xdr:cNvPr id="5500"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35506</xdr:colOff>
      <xdr:row>68</xdr:row>
      <xdr:rowOff>0</xdr:rowOff>
    </xdr:from>
    <xdr:to>
      <xdr:col>43</xdr:col>
      <xdr:colOff>35506</xdr:colOff>
      <xdr:row>78</xdr:row>
      <xdr:rowOff>0</xdr:rowOff>
    </xdr:to>
    <xdr:sp macro="" textlink="">
      <xdr:nvSpPr>
        <xdr:cNvPr id="5503" name="WordArt 6"/>
        <xdr:cNvSpPr>
          <a:spLocks noChangeArrowheads="1" noChangeShapeType="1" noTextEdit="1"/>
        </xdr:cNvSpPr>
      </xdr:nvSpPr>
      <xdr:spPr bwMode="auto">
        <a:xfrm>
          <a:off x="52153131" y="22809200"/>
          <a:ext cx="0" cy="123414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68</xdr:row>
      <xdr:rowOff>0</xdr:rowOff>
    </xdr:from>
    <xdr:to>
      <xdr:col>42</xdr:col>
      <xdr:colOff>1012243</xdr:colOff>
      <xdr:row>78</xdr:row>
      <xdr:rowOff>0</xdr:rowOff>
    </xdr:to>
    <xdr:sp macro="" textlink="">
      <xdr:nvSpPr>
        <xdr:cNvPr id="5504"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68</xdr:row>
      <xdr:rowOff>0</xdr:rowOff>
    </xdr:from>
    <xdr:to>
      <xdr:col>42</xdr:col>
      <xdr:colOff>1012243</xdr:colOff>
      <xdr:row>78</xdr:row>
      <xdr:rowOff>0</xdr:rowOff>
    </xdr:to>
    <xdr:sp macro="" textlink="">
      <xdr:nvSpPr>
        <xdr:cNvPr id="5505"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68</xdr:row>
      <xdr:rowOff>0</xdr:rowOff>
    </xdr:from>
    <xdr:to>
      <xdr:col>43</xdr:col>
      <xdr:colOff>3756</xdr:colOff>
      <xdr:row>78</xdr:row>
      <xdr:rowOff>0</xdr:rowOff>
    </xdr:to>
    <xdr:sp macro="" textlink="">
      <xdr:nvSpPr>
        <xdr:cNvPr id="5506" name="WordArt 5"/>
        <xdr:cNvSpPr>
          <a:spLocks noChangeArrowheads="1" noChangeShapeType="1" noTextEdit="1"/>
        </xdr:cNvSpPr>
      </xdr:nvSpPr>
      <xdr:spPr bwMode="auto">
        <a:xfrm>
          <a:off x="4991475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68</xdr:row>
      <xdr:rowOff>0</xdr:rowOff>
    </xdr:from>
    <xdr:to>
      <xdr:col>42</xdr:col>
      <xdr:colOff>1012243</xdr:colOff>
      <xdr:row>78</xdr:row>
      <xdr:rowOff>0</xdr:rowOff>
    </xdr:to>
    <xdr:sp macro="" textlink="">
      <xdr:nvSpPr>
        <xdr:cNvPr id="5508"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68</xdr:row>
      <xdr:rowOff>0</xdr:rowOff>
    </xdr:from>
    <xdr:to>
      <xdr:col>42</xdr:col>
      <xdr:colOff>1012243</xdr:colOff>
      <xdr:row>78</xdr:row>
      <xdr:rowOff>0</xdr:rowOff>
    </xdr:to>
    <xdr:sp macro="" textlink="">
      <xdr:nvSpPr>
        <xdr:cNvPr id="5510"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51381</xdr:colOff>
      <xdr:row>68</xdr:row>
      <xdr:rowOff>0</xdr:rowOff>
    </xdr:from>
    <xdr:to>
      <xdr:col>42</xdr:col>
      <xdr:colOff>51381</xdr:colOff>
      <xdr:row>78</xdr:row>
      <xdr:rowOff>0</xdr:rowOff>
    </xdr:to>
    <xdr:sp macro="" textlink="">
      <xdr:nvSpPr>
        <xdr:cNvPr id="5533" name="WordArt 6"/>
        <xdr:cNvSpPr>
          <a:spLocks noChangeArrowheads="1" noChangeShapeType="1" noTextEdit="1"/>
        </xdr:cNvSpPr>
      </xdr:nvSpPr>
      <xdr:spPr bwMode="auto">
        <a:xfrm>
          <a:off x="42739256" y="24190325"/>
          <a:ext cx="0" cy="12785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31</xdr:row>
      <xdr:rowOff>0</xdr:rowOff>
    </xdr:from>
    <xdr:to>
      <xdr:col>30</xdr:col>
      <xdr:colOff>1012243</xdr:colOff>
      <xdr:row>31</xdr:row>
      <xdr:rowOff>91796</xdr:rowOff>
    </xdr:to>
    <xdr:sp macro="" textlink="">
      <xdr:nvSpPr>
        <xdr:cNvPr id="5589"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1107493</xdr:colOff>
      <xdr:row>31</xdr:row>
      <xdr:rowOff>19050</xdr:rowOff>
    </xdr:from>
    <xdr:to>
      <xdr:col>30</xdr:col>
      <xdr:colOff>1107493</xdr:colOff>
      <xdr:row>31</xdr:row>
      <xdr:rowOff>110846</xdr:rowOff>
    </xdr:to>
    <xdr:sp macro="" textlink="">
      <xdr:nvSpPr>
        <xdr:cNvPr id="5590" name="WordArt 5"/>
        <xdr:cNvSpPr>
          <a:spLocks noChangeArrowheads="1" noChangeShapeType="1" noTextEdit="1"/>
        </xdr:cNvSpPr>
      </xdr:nvSpPr>
      <xdr:spPr bwMode="auto">
        <a:xfrm>
          <a:off x="47570443" y="125158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31</xdr:row>
      <xdr:rowOff>0</xdr:rowOff>
    </xdr:from>
    <xdr:to>
      <xdr:col>31</xdr:col>
      <xdr:colOff>3756</xdr:colOff>
      <xdr:row>31</xdr:row>
      <xdr:rowOff>96744</xdr:rowOff>
    </xdr:to>
    <xdr:sp macro="" textlink="">
      <xdr:nvSpPr>
        <xdr:cNvPr id="5428" name="WordArt 6"/>
        <xdr:cNvSpPr>
          <a:spLocks noChangeArrowheads="1" noChangeShapeType="1" noTextEdit="1"/>
        </xdr:cNvSpPr>
      </xdr:nvSpPr>
      <xdr:spPr bwMode="auto">
        <a:xfrm>
          <a:off x="61309037" y="24315447"/>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5434"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5435"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4"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5"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6"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7"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798"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799"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64</xdr:row>
      <xdr:rowOff>121947</xdr:rowOff>
    </xdr:from>
    <xdr:to>
      <xdr:col>61</xdr:col>
      <xdr:colOff>3756</xdr:colOff>
      <xdr:row>65</xdr:row>
      <xdr:rowOff>96744</xdr:rowOff>
    </xdr:to>
    <xdr:sp macro="" textlink="">
      <xdr:nvSpPr>
        <xdr:cNvPr id="5331"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64</xdr:row>
      <xdr:rowOff>121947</xdr:rowOff>
    </xdr:from>
    <xdr:to>
      <xdr:col>36</xdr:col>
      <xdr:colOff>3756</xdr:colOff>
      <xdr:row>65</xdr:row>
      <xdr:rowOff>96744</xdr:rowOff>
    </xdr:to>
    <xdr:sp macro="" textlink="">
      <xdr:nvSpPr>
        <xdr:cNvPr id="5335" name="WordArt 6"/>
        <xdr:cNvSpPr>
          <a:spLocks noChangeArrowheads="1" noChangeShapeType="1" noTextEdit="1"/>
        </xdr:cNvSpPr>
      </xdr:nvSpPr>
      <xdr:spPr bwMode="auto">
        <a:xfrm>
          <a:off x="5794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64</xdr:row>
      <xdr:rowOff>121947</xdr:rowOff>
    </xdr:from>
    <xdr:to>
      <xdr:col>41</xdr:col>
      <xdr:colOff>1012243</xdr:colOff>
      <xdr:row>65</xdr:row>
      <xdr:rowOff>96744</xdr:rowOff>
    </xdr:to>
    <xdr:sp macro="" textlink="">
      <xdr:nvSpPr>
        <xdr:cNvPr id="5336"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64</xdr:row>
      <xdr:rowOff>121947</xdr:rowOff>
    </xdr:from>
    <xdr:to>
      <xdr:col>41</xdr:col>
      <xdr:colOff>1012243</xdr:colOff>
      <xdr:row>65</xdr:row>
      <xdr:rowOff>96744</xdr:rowOff>
    </xdr:to>
    <xdr:sp macro="" textlink="">
      <xdr:nvSpPr>
        <xdr:cNvPr id="5337"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65</xdr:row>
      <xdr:rowOff>122886</xdr:rowOff>
    </xdr:from>
    <xdr:to>
      <xdr:col>25</xdr:col>
      <xdr:colOff>3756</xdr:colOff>
      <xdr:row>66</xdr:row>
      <xdr:rowOff>97683</xdr:rowOff>
    </xdr:to>
    <xdr:sp macro="" textlink="">
      <xdr:nvSpPr>
        <xdr:cNvPr id="5338" name="WordArt 6"/>
        <xdr:cNvSpPr>
          <a:spLocks noChangeArrowheads="1" noChangeShapeType="1" noTextEdit="1"/>
        </xdr:cNvSpPr>
      </xdr:nvSpPr>
      <xdr:spPr bwMode="auto">
        <a:xfrm>
          <a:off x="3789738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64</xdr:row>
      <xdr:rowOff>121947</xdr:rowOff>
    </xdr:from>
    <xdr:to>
      <xdr:col>43</xdr:col>
      <xdr:colOff>3756</xdr:colOff>
      <xdr:row>65</xdr:row>
      <xdr:rowOff>96744</xdr:rowOff>
    </xdr:to>
    <xdr:sp macro="" textlink="">
      <xdr:nvSpPr>
        <xdr:cNvPr id="5339" name="WordArt 6"/>
        <xdr:cNvSpPr>
          <a:spLocks noChangeArrowheads="1" noChangeShapeType="1" noTextEdit="1"/>
        </xdr:cNvSpPr>
      </xdr:nvSpPr>
      <xdr:spPr bwMode="auto">
        <a:xfrm>
          <a:off x="59201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5340"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5341"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65</xdr:row>
      <xdr:rowOff>122886</xdr:rowOff>
    </xdr:from>
    <xdr:to>
      <xdr:col>26</xdr:col>
      <xdr:colOff>3756</xdr:colOff>
      <xdr:row>66</xdr:row>
      <xdr:rowOff>97683</xdr:rowOff>
    </xdr:to>
    <xdr:sp macro="" textlink="">
      <xdr:nvSpPr>
        <xdr:cNvPr id="5342" name="WordArt 6"/>
        <xdr:cNvSpPr>
          <a:spLocks noChangeArrowheads="1" noChangeShapeType="1" noTextEdit="1"/>
        </xdr:cNvSpPr>
      </xdr:nvSpPr>
      <xdr:spPr bwMode="auto">
        <a:xfrm>
          <a:off x="3932613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5343"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5344"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64</xdr:row>
      <xdr:rowOff>121947</xdr:rowOff>
    </xdr:from>
    <xdr:to>
      <xdr:col>43</xdr:col>
      <xdr:colOff>1012243</xdr:colOff>
      <xdr:row>65</xdr:row>
      <xdr:rowOff>96744</xdr:rowOff>
    </xdr:to>
    <xdr:sp macro="" textlink="">
      <xdr:nvSpPr>
        <xdr:cNvPr id="5345"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64</xdr:row>
      <xdr:rowOff>121947</xdr:rowOff>
    </xdr:from>
    <xdr:to>
      <xdr:col>43</xdr:col>
      <xdr:colOff>1012243</xdr:colOff>
      <xdr:row>65</xdr:row>
      <xdr:rowOff>96744</xdr:rowOff>
    </xdr:to>
    <xdr:sp macro="" textlink="">
      <xdr:nvSpPr>
        <xdr:cNvPr id="5346"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64</xdr:row>
      <xdr:rowOff>121947</xdr:rowOff>
    </xdr:from>
    <xdr:to>
      <xdr:col>24</xdr:col>
      <xdr:colOff>1012243</xdr:colOff>
      <xdr:row>65</xdr:row>
      <xdr:rowOff>96744</xdr:rowOff>
    </xdr:to>
    <xdr:sp macro="" textlink="">
      <xdr:nvSpPr>
        <xdr:cNvPr id="5347"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64</xdr:row>
      <xdr:rowOff>121947</xdr:rowOff>
    </xdr:from>
    <xdr:to>
      <xdr:col>24</xdr:col>
      <xdr:colOff>1012243</xdr:colOff>
      <xdr:row>65</xdr:row>
      <xdr:rowOff>96744</xdr:rowOff>
    </xdr:to>
    <xdr:sp macro="" textlink="">
      <xdr:nvSpPr>
        <xdr:cNvPr id="5348"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64</xdr:row>
      <xdr:rowOff>121947</xdr:rowOff>
    </xdr:from>
    <xdr:to>
      <xdr:col>45</xdr:col>
      <xdr:colOff>1012243</xdr:colOff>
      <xdr:row>65</xdr:row>
      <xdr:rowOff>96744</xdr:rowOff>
    </xdr:to>
    <xdr:sp macro="" textlink="">
      <xdr:nvSpPr>
        <xdr:cNvPr id="5349"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64</xdr:row>
      <xdr:rowOff>121947</xdr:rowOff>
    </xdr:from>
    <xdr:to>
      <xdr:col>45</xdr:col>
      <xdr:colOff>1012243</xdr:colOff>
      <xdr:row>65</xdr:row>
      <xdr:rowOff>96744</xdr:rowOff>
    </xdr:to>
    <xdr:sp macro="" textlink="">
      <xdr:nvSpPr>
        <xdr:cNvPr id="5350"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64</xdr:row>
      <xdr:rowOff>121947</xdr:rowOff>
    </xdr:from>
    <xdr:to>
      <xdr:col>57</xdr:col>
      <xdr:colOff>3756</xdr:colOff>
      <xdr:row>65</xdr:row>
      <xdr:rowOff>96744</xdr:rowOff>
    </xdr:to>
    <xdr:sp macro="" textlink="">
      <xdr:nvSpPr>
        <xdr:cNvPr id="5351" name="WordArt 6"/>
        <xdr:cNvSpPr>
          <a:spLocks noChangeArrowheads="1" noChangeShapeType="1" noTextEdit="1"/>
        </xdr:cNvSpPr>
      </xdr:nvSpPr>
      <xdr:spPr bwMode="auto">
        <a:xfrm>
          <a:off x="80680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52" name="WordArt 6"/>
        <xdr:cNvSpPr>
          <a:spLocks noChangeArrowheads="1" noChangeShapeType="1" noTextEdit="1"/>
        </xdr:cNvSpPr>
      </xdr:nvSpPr>
      <xdr:spPr bwMode="auto">
        <a:xfrm>
          <a:off x="8252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64</xdr:row>
      <xdr:rowOff>121947</xdr:rowOff>
    </xdr:from>
    <xdr:to>
      <xdr:col>59</xdr:col>
      <xdr:colOff>3756</xdr:colOff>
      <xdr:row>65</xdr:row>
      <xdr:rowOff>96744</xdr:rowOff>
    </xdr:to>
    <xdr:sp macro="" textlink="">
      <xdr:nvSpPr>
        <xdr:cNvPr id="5353" name="WordArt 6"/>
        <xdr:cNvSpPr>
          <a:spLocks noChangeArrowheads="1" noChangeShapeType="1" noTextEdit="1"/>
        </xdr:cNvSpPr>
      </xdr:nvSpPr>
      <xdr:spPr bwMode="auto">
        <a:xfrm>
          <a:off x="84141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55"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64</xdr:row>
      <xdr:rowOff>121947</xdr:rowOff>
    </xdr:from>
    <xdr:to>
      <xdr:col>61</xdr:col>
      <xdr:colOff>3756</xdr:colOff>
      <xdr:row>65</xdr:row>
      <xdr:rowOff>96744</xdr:rowOff>
    </xdr:to>
    <xdr:sp macro="" textlink="">
      <xdr:nvSpPr>
        <xdr:cNvPr id="5365"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64</xdr:row>
      <xdr:rowOff>121947</xdr:rowOff>
    </xdr:from>
    <xdr:to>
      <xdr:col>62</xdr:col>
      <xdr:colOff>3756</xdr:colOff>
      <xdr:row>65</xdr:row>
      <xdr:rowOff>96744</xdr:rowOff>
    </xdr:to>
    <xdr:sp macro="" textlink="">
      <xdr:nvSpPr>
        <xdr:cNvPr id="5366" name="WordArt 6"/>
        <xdr:cNvSpPr>
          <a:spLocks noChangeArrowheads="1" noChangeShapeType="1" noTextEdit="1"/>
        </xdr:cNvSpPr>
      </xdr:nvSpPr>
      <xdr:spPr bwMode="auto">
        <a:xfrm>
          <a:off x="10589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64</xdr:row>
      <xdr:rowOff>121947</xdr:rowOff>
    </xdr:from>
    <xdr:to>
      <xdr:col>63</xdr:col>
      <xdr:colOff>3756</xdr:colOff>
      <xdr:row>65</xdr:row>
      <xdr:rowOff>96744</xdr:rowOff>
    </xdr:to>
    <xdr:sp macro="" textlink="">
      <xdr:nvSpPr>
        <xdr:cNvPr id="5367" name="WordArt 6"/>
        <xdr:cNvSpPr>
          <a:spLocks noChangeArrowheads="1" noChangeShapeType="1" noTextEdit="1"/>
        </xdr:cNvSpPr>
      </xdr:nvSpPr>
      <xdr:spPr bwMode="auto">
        <a:xfrm>
          <a:off x="10747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64</xdr:row>
      <xdr:rowOff>121947</xdr:rowOff>
    </xdr:from>
    <xdr:to>
      <xdr:col>64</xdr:col>
      <xdr:colOff>3756</xdr:colOff>
      <xdr:row>65</xdr:row>
      <xdr:rowOff>96744</xdr:rowOff>
    </xdr:to>
    <xdr:sp macro="" textlink="">
      <xdr:nvSpPr>
        <xdr:cNvPr id="5368"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5369" name="WordArt 6"/>
        <xdr:cNvSpPr>
          <a:spLocks noChangeArrowheads="1" noChangeShapeType="1" noTextEdit="1"/>
        </xdr:cNvSpPr>
      </xdr:nvSpPr>
      <xdr:spPr bwMode="auto">
        <a:xfrm>
          <a:off x="11097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5370" name="WordArt 6"/>
        <xdr:cNvSpPr>
          <a:spLocks noChangeArrowheads="1" noChangeShapeType="1" noTextEdit="1"/>
        </xdr:cNvSpPr>
      </xdr:nvSpPr>
      <xdr:spPr bwMode="auto">
        <a:xfrm>
          <a:off x="112621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371"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5372"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73"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5374"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5375"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64</xdr:row>
      <xdr:rowOff>121947</xdr:rowOff>
    </xdr:from>
    <xdr:to>
      <xdr:col>64</xdr:col>
      <xdr:colOff>3756</xdr:colOff>
      <xdr:row>65</xdr:row>
      <xdr:rowOff>96744</xdr:rowOff>
    </xdr:to>
    <xdr:sp macro="" textlink="">
      <xdr:nvSpPr>
        <xdr:cNvPr id="5376"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64</xdr:row>
      <xdr:rowOff>121947</xdr:rowOff>
    </xdr:from>
    <xdr:to>
      <xdr:col>73</xdr:col>
      <xdr:colOff>3756</xdr:colOff>
      <xdr:row>65</xdr:row>
      <xdr:rowOff>96744</xdr:rowOff>
    </xdr:to>
    <xdr:sp macro="" textlink="">
      <xdr:nvSpPr>
        <xdr:cNvPr id="5377"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64</xdr:row>
      <xdr:rowOff>121947</xdr:rowOff>
    </xdr:from>
    <xdr:to>
      <xdr:col>74</xdr:col>
      <xdr:colOff>3756</xdr:colOff>
      <xdr:row>65</xdr:row>
      <xdr:rowOff>96744</xdr:rowOff>
    </xdr:to>
    <xdr:sp macro="" textlink="">
      <xdr:nvSpPr>
        <xdr:cNvPr id="5378"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64</xdr:row>
      <xdr:rowOff>121947</xdr:rowOff>
    </xdr:from>
    <xdr:to>
      <xdr:col>48</xdr:col>
      <xdr:colOff>3756</xdr:colOff>
      <xdr:row>65</xdr:row>
      <xdr:rowOff>96744</xdr:rowOff>
    </xdr:to>
    <xdr:sp macro="" textlink="">
      <xdr:nvSpPr>
        <xdr:cNvPr id="5379" name="WordArt 6"/>
        <xdr:cNvSpPr>
          <a:spLocks noChangeArrowheads="1" noChangeShapeType="1" noTextEdit="1"/>
        </xdr:cNvSpPr>
      </xdr:nvSpPr>
      <xdr:spPr bwMode="auto">
        <a:xfrm>
          <a:off x="77283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64</xdr:row>
      <xdr:rowOff>121947</xdr:rowOff>
    </xdr:from>
    <xdr:to>
      <xdr:col>54</xdr:col>
      <xdr:colOff>1012243</xdr:colOff>
      <xdr:row>65</xdr:row>
      <xdr:rowOff>96744</xdr:rowOff>
    </xdr:to>
    <xdr:sp macro="" textlink="">
      <xdr:nvSpPr>
        <xdr:cNvPr id="5380"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64</xdr:row>
      <xdr:rowOff>121947</xdr:rowOff>
    </xdr:from>
    <xdr:to>
      <xdr:col>54</xdr:col>
      <xdr:colOff>1012243</xdr:colOff>
      <xdr:row>65</xdr:row>
      <xdr:rowOff>96744</xdr:rowOff>
    </xdr:to>
    <xdr:sp macro="" textlink="">
      <xdr:nvSpPr>
        <xdr:cNvPr id="5381"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1642056</xdr:colOff>
      <xdr:row>64</xdr:row>
      <xdr:rowOff>121947</xdr:rowOff>
    </xdr:from>
    <xdr:to>
      <xdr:col>55</xdr:col>
      <xdr:colOff>1642056</xdr:colOff>
      <xdr:row>65</xdr:row>
      <xdr:rowOff>96744</xdr:rowOff>
    </xdr:to>
    <xdr:sp macro="" textlink="">
      <xdr:nvSpPr>
        <xdr:cNvPr id="5382" name="WordArt 6"/>
        <xdr:cNvSpPr>
          <a:spLocks noChangeArrowheads="1" noChangeShapeType="1" noTextEdit="1"/>
        </xdr:cNvSpPr>
      </xdr:nvSpPr>
      <xdr:spPr bwMode="auto">
        <a:xfrm>
          <a:off x="85976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974143</xdr:colOff>
      <xdr:row>64</xdr:row>
      <xdr:rowOff>121947</xdr:rowOff>
    </xdr:from>
    <xdr:to>
      <xdr:col>48</xdr:col>
      <xdr:colOff>974143</xdr:colOff>
      <xdr:row>65</xdr:row>
      <xdr:rowOff>96744</xdr:rowOff>
    </xdr:to>
    <xdr:sp macro="" textlink="">
      <xdr:nvSpPr>
        <xdr:cNvPr id="5383" name="WordArt 6"/>
        <xdr:cNvSpPr>
          <a:spLocks noChangeArrowheads="1" noChangeShapeType="1" noTextEdit="1"/>
        </xdr:cNvSpPr>
      </xdr:nvSpPr>
      <xdr:spPr bwMode="auto">
        <a:xfrm>
          <a:off x="832891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64</xdr:row>
      <xdr:rowOff>121947</xdr:rowOff>
    </xdr:from>
    <xdr:to>
      <xdr:col>48</xdr:col>
      <xdr:colOff>1012243</xdr:colOff>
      <xdr:row>65</xdr:row>
      <xdr:rowOff>96744</xdr:rowOff>
    </xdr:to>
    <xdr:sp macro="" textlink="">
      <xdr:nvSpPr>
        <xdr:cNvPr id="5384"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64</xdr:row>
      <xdr:rowOff>121947</xdr:rowOff>
    </xdr:from>
    <xdr:to>
      <xdr:col>48</xdr:col>
      <xdr:colOff>1012243</xdr:colOff>
      <xdr:row>65</xdr:row>
      <xdr:rowOff>96744</xdr:rowOff>
    </xdr:to>
    <xdr:sp macro="" textlink="">
      <xdr:nvSpPr>
        <xdr:cNvPr id="5385"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64</xdr:row>
      <xdr:rowOff>121947</xdr:rowOff>
    </xdr:from>
    <xdr:to>
      <xdr:col>48</xdr:col>
      <xdr:colOff>1012243</xdr:colOff>
      <xdr:row>65</xdr:row>
      <xdr:rowOff>96744</xdr:rowOff>
    </xdr:to>
    <xdr:sp macro="" textlink="">
      <xdr:nvSpPr>
        <xdr:cNvPr id="5386"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64</xdr:row>
      <xdr:rowOff>121947</xdr:rowOff>
    </xdr:from>
    <xdr:to>
      <xdr:col>56</xdr:col>
      <xdr:colOff>1012243</xdr:colOff>
      <xdr:row>65</xdr:row>
      <xdr:rowOff>96744</xdr:rowOff>
    </xdr:to>
    <xdr:sp macro="" textlink="">
      <xdr:nvSpPr>
        <xdr:cNvPr id="5395"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64</xdr:row>
      <xdr:rowOff>121947</xdr:rowOff>
    </xdr:from>
    <xdr:to>
      <xdr:col>56</xdr:col>
      <xdr:colOff>1012243</xdr:colOff>
      <xdr:row>65</xdr:row>
      <xdr:rowOff>96744</xdr:rowOff>
    </xdr:to>
    <xdr:sp macro="" textlink="">
      <xdr:nvSpPr>
        <xdr:cNvPr id="5396"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5397"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5398"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64</xdr:row>
      <xdr:rowOff>121947</xdr:rowOff>
    </xdr:from>
    <xdr:to>
      <xdr:col>58</xdr:col>
      <xdr:colOff>1012243</xdr:colOff>
      <xdr:row>65</xdr:row>
      <xdr:rowOff>96744</xdr:rowOff>
    </xdr:to>
    <xdr:sp macro="" textlink="">
      <xdr:nvSpPr>
        <xdr:cNvPr id="5399"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64</xdr:row>
      <xdr:rowOff>121947</xdr:rowOff>
    </xdr:from>
    <xdr:to>
      <xdr:col>58</xdr:col>
      <xdr:colOff>1012243</xdr:colOff>
      <xdr:row>65</xdr:row>
      <xdr:rowOff>96744</xdr:rowOff>
    </xdr:to>
    <xdr:sp macro="" textlink="">
      <xdr:nvSpPr>
        <xdr:cNvPr id="5425"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64</xdr:row>
      <xdr:rowOff>121947</xdr:rowOff>
    </xdr:from>
    <xdr:to>
      <xdr:col>62</xdr:col>
      <xdr:colOff>1012243</xdr:colOff>
      <xdr:row>65</xdr:row>
      <xdr:rowOff>96744</xdr:rowOff>
    </xdr:to>
    <xdr:sp macro="" textlink="">
      <xdr:nvSpPr>
        <xdr:cNvPr id="5443"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64</xdr:row>
      <xdr:rowOff>121947</xdr:rowOff>
    </xdr:from>
    <xdr:to>
      <xdr:col>62</xdr:col>
      <xdr:colOff>1012243</xdr:colOff>
      <xdr:row>65</xdr:row>
      <xdr:rowOff>96744</xdr:rowOff>
    </xdr:to>
    <xdr:sp macro="" textlink="">
      <xdr:nvSpPr>
        <xdr:cNvPr id="5444"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64</xdr:row>
      <xdr:rowOff>121947</xdr:rowOff>
    </xdr:from>
    <xdr:to>
      <xdr:col>74</xdr:col>
      <xdr:colOff>3756</xdr:colOff>
      <xdr:row>65</xdr:row>
      <xdr:rowOff>96744</xdr:rowOff>
    </xdr:to>
    <xdr:sp macro="" textlink="">
      <xdr:nvSpPr>
        <xdr:cNvPr id="5445"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446"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44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64</xdr:row>
      <xdr:rowOff>121947</xdr:rowOff>
    </xdr:from>
    <xdr:to>
      <xdr:col>74</xdr:col>
      <xdr:colOff>1012243</xdr:colOff>
      <xdr:row>65</xdr:row>
      <xdr:rowOff>96744</xdr:rowOff>
    </xdr:to>
    <xdr:sp macro="" textlink="">
      <xdr:nvSpPr>
        <xdr:cNvPr id="5448"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64</xdr:row>
      <xdr:rowOff>121947</xdr:rowOff>
    </xdr:from>
    <xdr:to>
      <xdr:col>74</xdr:col>
      <xdr:colOff>1012243</xdr:colOff>
      <xdr:row>65</xdr:row>
      <xdr:rowOff>96744</xdr:rowOff>
    </xdr:to>
    <xdr:sp macro="" textlink="">
      <xdr:nvSpPr>
        <xdr:cNvPr id="5449"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450"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5451"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452"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5453"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5454"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455" name="WordArt 6"/>
        <xdr:cNvSpPr>
          <a:spLocks noChangeArrowheads="1" noChangeShapeType="1" noTextEdit="1"/>
        </xdr:cNvSpPr>
      </xdr:nvSpPr>
      <xdr:spPr bwMode="auto">
        <a:xfrm>
          <a:off x="122193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64</xdr:row>
      <xdr:rowOff>121947</xdr:rowOff>
    </xdr:from>
    <xdr:to>
      <xdr:col>73</xdr:col>
      <xdr:colOff>3756</xdr:colOff>
      <xdr:row>65</xdr:row>
      <xdr:rowOff>96744</xdr:rowOff>
    </xdr:to>
    <xdr:sp macro="" textlink="">
      <xdr:nvSpPr>
        <xdr:cNvPr id="545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64</xdr:row>
      <xdr:rowOff>121947</xdr:rowOff>
    </xdr:from>
    <xdr:to>
      <xdr:col>74</xdr:col>
      <xdr:colOff>3756</xdr:colOff>
      <xdr:row>65</xdr:row>
      <xdr:rowOff>96744</xdr:rowOff>
    </xdr:to>
    <xdr:sp macro="" textlink="">
      <xdr:nvSpPr>
        <xdr:cNvPr id="5457"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1299156</xdr:colOff>
      <xdr:row>64</xdr:row>
      <xdr:rowOff>121947</xdr:rowOff>
    </xdr:from>
    <xdr:to>
      <xdr:col>74</xdr:col>
      <xdr:colOff>1299156</xdr:colOff>
      <xdr:row>65</xdr:row>
      <xdr:rowOff>96744</xdr:rowOff>
    </xdr:to>
    <xdr:sp macro="" textlink="">
      <xdr:nvSpPr>
        <xdr:cNvPr id="5458" name="WordArt 6"/>
        <xdr:cNvSpPr>
          <a:spLocks noChangeArrowheads="1" noChangeShapeType="1" noTextEdit="1"/>
        </xdr:cNvSpPr>
      </xdr:nvSpPr>
      <xdr:spPr bwMode="auto">
        <a:xfrm>
          <a:off x="137316156" y="197434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64</xdr:row>
      <xdr:rowOff>121947</xdr:rowOff>
    </xdr:from>
    <xdr:to>
      <xdr:col>76</xdr:col>
      <xdr:colOff>3756</xdr:colOff>
      <xdr:row>65</xdr:row>
      <xdr:rowOff>96744</xdr:rowOff>
    </xdr:to>
    <xdr:sp macro="" textlink="">
      <xdr:nvSpPr>
        <xdr:cNvPr id="5459" name="WordArt 6"/>
        <xdr:cNvSpPr>
          <a:spLocks noChangeArrowheads="1" noChangeShapeType="1" noTextEdit="1"/>
        </xdr:cNvSpPr>
      </xdr:nvSpPr>
      <xdr:spPr bwMode="auto">
        <a:xfrm>
          <a:off x="129289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64</xdr:row>
      <xdr:rowOff>121947</xdr:rowOff>
    </xdr:from>
    <xdr:to>
      <xdr:col>77</xdr:col>
      <xdr:colOff>3756</xdr:colOff>
      <xdr:row>65</xdr:row>
      <xdr:rowOff>96744</xdr:rowOff>
    </xdr:to>
    <xdr:sp macro="" textlink="">
      <xdr:nvSpPr>
        <xdr:cNvPr id="5460"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64</xdr:row>
      <xdr:rowOff>121947</xdr:rowOff>
    </xdr:from>
    <xdr:to>
      <xdr:col>78</xdr:col>
      <xdr:colOff>3756</xdr:colOff>
      <xdr:row>65</xdr:row>
      <xdr:rowOff>96744</xdr:rowOff>
    </xdr:to>
    <xdr:sp macro="" textlink="">
      <xdr:nvSpPr>
        <xdr:cNvPr id="5461" name="WordArt 6"/>
        <xdr:cNvSpPr>
          <a:spLocks noChangeArrowheads="1" noChangeShapeType="1" noTextEdit="1"/>
        </xdr:cNvSpPr>
      </xdr:nvSpPr>
      <xdr:spPr bwMode="auto">
        <a:xfrm>
          <a:off x="132623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64</xdr:row>
      <xdr:rowOff>121947</xdr:rowOff>
    </xdr:from>
    <xdr:to>
      <xdr:col>77</xdr:col>
      <xdr:colOff>3756</xdr:colOff>
      <xdr:row>65</xdr:row>
      <xdr:rowOff>96744</xdr:rowOff>
    </xdr:to>
    <xdr:sp macro="" textlink="">
      <xdr:nvSpPr>
        <xdr:cNvPr id="5462"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64</xdr:row>
      <xdr:rowOff>121947</xdr:rowOff>
    </xdr:from>
    <xdr:to>
      <xdr:col>73</xdr:col>
      <xdr:colOff>3756</xdr:colOff>
      <xdr:row>65</xdr:row>
      <xdr:rowOff>96744</xdr:rowOff>
    </xdr:to>
    <xdr:sp macro="" textlink="">
      <xdr:nvSpPr>
        <xdr:cNvPr id="5463"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5464"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5465"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64</xdr:row>
      <xdr:rowOff>121947</xdr:rowOff>
    </xdr:from>
    <xdr:to>
      <xdr:col>74</xdr:col>
      <xdr:colOff>3756</xdr:colOff>
      <xdr:row>65</xdr:row>
      <xdr:rowOff>96744</xdr:rowOff>
    </xdr:to>
    <xdr:sp macro="" textlink="">
      <xdr:nvSpPr>
        <xdr:cNvPr id="5466"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46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468"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469"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470"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64</xdr:row>
      <xdr:rowOff>121947</xdr:rowOff>
    </xdr:from>
    <xdr:to>
      <xdr:col>74</xdr:col>
      <xdr:colOff>1012243</xdr:colOff>
      <xdr:row>65</xdr:row>
      <xdr:rowOff>96744</xdr:rowOff>
    </xdr:to>
    <xdr:sp macro="" textlink="">
      <xdr:nvSpPr>
        <xdr:cNvPr id="5471"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64</xdr:row>
      <xdr:rowOff>121947</xdr:rowOff>
    </xdr:from>
    <xdr:to>
      <xdr:col>74</xdr:col>
      <xdr:colOff>1012243</xdr:colOff>
      <xdr:row>65</xdr:row>
      <xdr:rowOff>96744</xdr:rowOff>
    </xdr:to>
    <xdr:sp macro="" textlink="">
      <xdr:nvSpPr>
        <xdr:cNvPr id="5472"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64</xdr:row>
      <xdr:rowOff>121947</xdr:rowOff>
    </xdr:from>
    <xdr:to>
      <xdr:col>67</xdr:col>
      <xdr:colOff>1012243</xdr:colOff>
      <xdr:row>65</xdr:row>
      <xdr:rowOff>96744</xdr:rowOff>
    </xdr:to>
    <xdr:sp macro="" textlink="">
      <xdr:nvSpPr>
        <xdr:cNvPr id="5473"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64</xdr:row>
      <xdr:rowOff>121947</xdr:rowOff>
    </xdr:from>
    <xdr:to>
      <xdr:col>67</xdr:col>
      <xdr:colOff>1012243</xdr:colOff>
      <xdr:row>65</xdr:row>
      <xdr:rowOff>96744</xdr:rowOff>
    </xdr:to>
    <xdr:sp macro="" textlink="">
      <xdr:nvSpPr>
        <xdr:cNvPr id="5474"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64</xdr:row>
      <xdr:rowOff>121947</xdr:rowOff>
    </xdr:from>
    <xdr:to>
      <xdr:col>75</xdr:col>
      <xdr:colOff>1012243</xdr:colOff>
      <xdr:row>65</xdr:row>
      <xdr:rowOff>96744</xdr:rowOff>
    </xdr:to>
    <xdr:sp macro="" textlink="">
      <xdr:nvSpPr>
        <xdr:cNvPr id="5475"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64</xdr:row>
      <xdr:rowOff>121947</xdr:rowOff>
    </xdr:from>
    <xdr:to>
      <xdr:col>75</xdr:col>
      <xdr:colOff>1012243</xdr:colOff>
      <xdr:row>65</xdr:row>
      <xdr:rowOff>96744</xdr:rowOff>
    </xdr:to>
    <xdr:sp macro="" textlink="">
      <xdr:nvSpPr>
        <xdr:cNvPr id="5476"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64</xdr:row>
      <xdr:rowOff>121947</xdr:rowOff>
    </xdr:from>
    <xdr:to>
      <xdr:col>61</xdr:col>
      <xdr:colOff>3756</xdr:colOff>
      <xdr:row>65</xdr:row>
      <xdr:rowOff>96744</xdr:rowOff>
    </xdr:to>
    <xdr:sp macro="" textlink="">
      <xdr:nvSpPr>
        <xdr:cNvPr id="5481"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64</xdr:row>
      <xdr:rowOff>121947</xdr:rowOff>
    </xdr:from>
    <xdr:to>
      <xdr:col>36</xdr:col>
      <xdr:colOff>3756</xdr:colOff>
      <xdr:row>65</xdr:row>
      <xdr:rowOff>96744</xdr:rowOff>
    </xdr:to>
    <xdr:sp macro="" textlink="">
      <xdr:nvSpPr>
        <xdr:cNvPr id="5485" name="WordArt 6"/>
        <xdr:cNvSpPr>
          <a:spLocks noChangeArrowheads="1" noChangeShapeType="1" noTextEdit="1"/>
        </xdr:cNvSpPr>
      </xdr:nvSpPr>
      <xdr:spPr bwMode="auto">
        <a:xfrm>
          <a:off x="5794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64</xdr:row>
      <xdr:rowOff>121947</xdr:rowOff>
    </xdr:from>
    <xdr:to>
      <xdr:col>41</xdr:col>
      <xdr:colOff>1012243</xdr:colOff>
      <xdr:row>65</xdr:row>
      <xdr:rowOff>96744</xdr:rowOff>
    </xdr:to>
    <xdr:sp macro="" textlink="">
      <xdr:nvSpPr>
        <xdr:cNvPr id="5486"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64</xdr:row>
      <xdr:rowOff>121947</xdr:rowOff>
    </xdr:from>
    <xdr:to>
      <xdr:col>41</xdr:col>
      <xdr:colOff>1012243</xdr:colOff>
      <xdr:row>65</xdr:row>
      <xdr:rowOff>96744</xdr:rowOff>
    </xdr:to>
    <xdr:sp macro="" textlink="">
      <xdr:nvSpPr>
        <xdr:cNvPr id="5487"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65</xdr:row>
      <xdr:rowOff>122886</xdr:rowOff>
    </xdr:from>
    <xdr:to>
      <xdr:col>25</xdr:col>
      <xdr:colOff>3756</xdr:colOff>
      <xdr:row>66</xdr:row>
      <xdr:rowOff>97683</xdr:rowOff>
    </xdr:to>
    <xdr:sp macro="" textlink="">
      <xdr:nvSpPr>
        <xdr:cNvPr id="5488" name="WordArt 6"/>
        <xdr:cNvSpPr>
          <a:spLocks noChangeArrowheads="1" noChangeShapeType="1" noTextEdit="1"/>
        </xdr:cNvSpPr>
      </xdr:nvSpPr>
      <xdr:spPr bwMode="auto">
        <a:xfrm>
          <a:off x="3789738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64</xdr:row>
      <xdr:rowOff>121947</xdr:rowOff>
    </xdr:from>
    <xdr:to>
      <xdr:col>43</xdr:col>
      <xdr:colOff>3756</xdr:colOff>
      <xdr:row>65</xdr:row>
      <xdr:rowOff>96744</xdr:rowOff>
    </xdr:to>
    <xdr:sp macro="" textlink="">
      <xdr:nvSpPr>
        <xdr:cNvPr id="5489" name="WordArt 6"/>
        <xdr:cNvSpPr>
          <a:spLocks noChangeArrowheads="1" noChangeShapeType="1" noTextEdit="1"/>
        </xdr:cNvSpPr>
      </xdr:nvSpPr>
      <xdr:spPr bwMode="auto">
        <a:xfrm>
          <a:off x="59201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5490"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5491"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65</xdr:row>
      <xdr:rowOff>122886</xdr:rowOff>
    </xdr:from>
    <xdr:to>
      <xdr:col>26</xdr:col>
      <xdr:colOff>3756</xdr:colOff>
      <xdr:row>66</xdr:row>
      <xdr:rowOff>97683</xdr:rowOff>
    </xdr:to>
    <xdr:sp macro="" textlink="">
      <xdr:nvSpPr>
        <xdr:cNvPr id="5492" name="WordArt 6"/>
        <xdr:cNvSpPr>
          <a:spLocks noChangeArrowheads="1" noChangeShapeType="1" noTextEdit="1"/>
        </xdr:cNvSpPr>
      </xdr:nvSpPr>
      <xdr:spPr bwMode="auto">
        <a:xfrm>
          <a:off x="3932613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5493"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5494"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64</xdr:row>
      <xdr:rowOff>121947</xdr:rowOff>
    </xdr:from>
    <xdr:to>
      <xdr:col>43</xdr:col>
      <xdr:colOff>1012243</xdr:colOff>
      <xdr:row>65</xdr:row>
      <xdr:rowOff>96744</xdr:rowOff>
    </xdr:to>
    <xdr:sp macro="" textlink="">
      <xdr:nvSpPr>
        <xdr:cNvPr id="5513"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64</xdr:row>
      <xdr:rowOff>121947</xdr:rowOff>
    </xdr:from>
    <xdr:to>
      <xdr:col>43</xdr:col>
      <xdr:colOff>1012243</xdr:colOff>
      <xdr:row>65</xdr:row>
      <xdr:rowOff>96744</xdr:rowOff>
    </xdr:to>
    <xdr:sp macro="" textlink="">
      <xdr:nvSpPr>
        <xdr:cNvPr id="5514"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64</xdr:row>
      <xdr:rowOff>121947</xdr:rowOff>
    </xdr:from>
    <xdr:to>
      <xdr:col>24</xdr:col>
      <xdr:colOff>1012243</xdr:colOff>
      <xdr:row>65</xdr:row>
      <xdr:rowOff>96744</xdr:rowOff>
    </xdr:to>
    <xdr:sp macro="" textlink="">
      <xdr:nvSpPr>
        <xdr:cNvPr id="5515"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64</xdr:row>
      <xdr:rowOff>121947</xdr:rowOff>
    </xdr:from>
    <xdr:to>
      <xdr:col>24</xdr:col>
      <xdr:colOff>1012243</xdr:colOff>
      <xdr:row>65</xdr:row>
      <xdr:rowOff>96744</xdr:rowOff>
    </xdr:to>
    <xdr:sp macro="" textlink="">
      <xdr:nvSpPr>
        <xdr:cNvPr id="5516"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64</xdr:row>
      <xdr:rowOff>121947</xdr:rowOff>
    </xdr:from>
    <xdr:to>
      <xdr:col>45</xdr:col>
      <xdr:colOff>1012243</xdr:colOff>
      <xdr:row>65</xdr:row>
      <xdr:rowOff>96744</xdr:rowOff>
    </xdr:to>
    <xdr:sp macro="" textlink="">
      <xdr:nvSpPr>
        <xdr:cNvPr id="5517"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64</xdr:row>
      <xdr:rowOff>121947</xdr:rowOff>
    </xdr:from>
    <xdr:to>
      <xdr:col>45</xdr:col>
      <xdr:colOff>1012243</xdr:colOff>
      <xdr:row>65</xdr:row>
      <xdr:rowOff>96744</xdr:rowOff>
    </xdr:to>
    <xdr:sp macro="" textlink="">
      <xdr:nvSpPr>
        <xdr:cNvPr id="5518"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64</xdr:row>
      <xdr:rowOff>121947</xdr:rowOff>
    </xdr:from>
    <xdr:to>
      <xdr:col>57</xdr:col>
      <xdr:colOff>3756</xdr:colOff>
      <xdr:row>65</xdr:row>
      <xdr:rowOff>96744</xdr:rowOff>
    </xdr:to>
    <xdr:sp macro="" textlink="">
      <xdr:nvSpPr>
        <xdr:cNvPr id="5519" name="WordArt 6"/>
        <xdr:cNvSpPr>
          <a:spLocks noChangeArrowheads="1" noChangeShapeType="1" noTextEdit="1"/>
        </xdr:cNvSpPr>
      </xdr:nvSpPr>
      <xdr:spPr bwMode="auto">
        <a:xfrm>
          <a:off x="80680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520" name="WordArt 6"/>
        <xdr:cNvSpPr>
          <a:spLocks noChangeArrowheads="1" noChangeShapeType="1" noTextEdit="1"/>
        </xdr:cNvSpPr>
      </xdr:nvSpPr>
      <xdr:spPr bwMode="auto">
        <a:xfrm>
          <a:off x="8252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64</xdr:row>
      <xdr:rowOff>121947</xdr:rowOff>
    </xdr:from>
    <xdr:to>
      <xdr:col>59</xdr:col>
      <xdr:colOff>3756</xdr:colOff>
      <xdr:row>65</xdr:row>
      <xdr:rowOff>96744</xdr:rowOff>
    </xdr:to>
    <xdr:sp macro="" textlink="">
      <xdr:nvSpPr>
        <xdr:cNvPr id="5521" name="WordArt 6"/>
        <xdr:cNvSpPr>
          <a:spLocks noChangeArrowheads="1" noChangeShapeType="1" noTextEdit="1"/>
        </xdr:cNvSpPr>
      </xdr:nvSpPr>
      <xdr:spPr bwMode="auto">
        <a:xfrm>
          <a:off x="84141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523"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64</xdr:row>
      <xdr:rowOff>121947</xdr:rowOff>
    </xdr:from>
    <xdr:to>
      <xdr:col>61</xdr:col>
      <xdr:colOff>3756</xdr:colOff>
      <xdr:row>65</xdr:row>
      <xdr:rowOff>96744</xdr:rowOff>
    </xdr:to>
    <xdr:sp macro="" textlink="">
      <xdr:nvSpPr>
        <xdr:cNvPr id="5534"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64</xdr:row>
      <xdr:rowOff>121947</xdr:rowOff>
    </xdr:from>
    <xdr:to>
      <xdr:col>62</xdr:col>
      <xdr:colOff>3756</xdr:colOff>
      <xdr:row>65</xdr:row>
      <xdr:rowOff>96744</xdr:rowOff>
    </xdr:to>
    <xdr:sp macro="" textlink="">
      <xdr:nvSpPr>
        <xdr:cNvPr id="5535" name="WordArt 6"/>
        <xdr:cNvSpPr>
          <a:spLocks noChangeArrowheads="1" noChangeShapeType="1" noTextEdit="1"/>
        </xdr:cNvSpPr>
      </xdr:nvSpPr>
      <xdr:spPr bwMode="auto">
        <a:xfrm>
          <a:off x="10589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64</xdr:row>
      <xdr:rowOff>121947</xdr:rowOff>
    </xdr:from>
    <xdr:to>
      <xdr:col>63</xdr:col>
      <xdr:colOff>3756</xdr:colOff>
      <xdr:row>65</xdr:row>
      <xdr:rowOff>96744</xdr:rowOff>
    </xdr:to>
    <xdr:sp macro="" textlink="">
      <xdr:nvSpPr>
        <xdr:cNvPr id="5536" name="WordArt 6"/>
        <xdr:cNvSpPr>
          <a:spLocks noChangeArrowheads="1" noChangeShapeType="1" noTextEdit="1"/>
        </xdr:cNvSpPr>
      </xdr:nvSpPr>
      <xdr:spPr bwMode="auto">
        <a:xfrm>
          <a:off x="10747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64</xdr:row>
      <xdr:rowOff>121947</xdr:rowOff>
    </xdr:from>
    <xdr:to>
      <xdr:col>64</xdr:col>
      <xdr:colOff>3756</xdr:colOff>
      <xdr:row>65</xdr:row>
      <xdr:rowOff>96744</xdr:rowOff>
    </xdr:to>
    <xdr:sp macro="" textlink="">
      <xdr:nvSpPr>
        <xdr:cNvPr id="5537"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5538" name="WordArt 6"/>
        <xdr:cNvSpPr>
          <a:spLocks noChangeArrowheads="1" noChangeShapeType="1" noTextEdit="1"/>
        </xdr:cNvSpPr>
      </xdr:nvSpPr>
      <xdr:spPr bwMode="auto">
        <a:xfrm>
          <a:off x="11097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5539" name="WordArt 6"/>
        <xdr:cNvSpPr>
          <a:spLocks noChangeArrowheads="1" noChangeShapeType="1" noTextEdit="1"/>
        </xdr:cNvSpPr>
      </xdr:nvSpPr>
      <xdr:spPr bwMode="auto">
        <a:xfrm>
          <a:off x="112621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540"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5541"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542"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5543"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5544"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64</xdr:row>
      <xdr:rowOff>121947</xdr:rowOff>
    </xdr:from>
    <xdr:to>
      <xdr:col>64</xdr:col>
      <xdr:colOff>3756</xdr:colOff>
      <xdr:row>65</xdr:row>
      <xdr:rowOff>96744</xdr:rowOff>
    </xdr:to>
    <xdr:sp macro="" textlink="">
      <xdr:nvSpPr>
        <xdr:cNvPr id="5545"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64</xdr:row>
      <xdr:rowOff>121947</xdr:rowOff>
    </xdr:from>
    <xdr:to>
      <xdr:col>73</xdr:col>
      <xdr:colOff>3756</xdr:colOff>
      <xdr:row>65</xdr:row>
      <xdr:rowOff>96744</xdr:rowOff>
    </xdr:to>
    <xdr:sp macro="" textlink="">
      <xdr:nvSpPr>
        <xdr:cNvPr id="554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64</xdr:row>
      <xdr:rowOff>121947</xdr:rowOff>
    </xdr:from>
    <xdr:to>
      <xdr:col>74</xdr:col>
      <xdr:colOff>3756</xdr:colOff>
      <xdr:row>65</xdr:row>
      <xdr:rowOff>96744</xdr:rowOff>
    </xdr:to>
    <xdr:sp macro="" textlink="">
      <xdr:nvSpPr>
        <xdr:cNvPr id="5547"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64</xdr:row>
      <xdr:rowOff>121947</xdr:rowOff>
    </xdr:from>
    <xdr:to>
      <xdr:col>48</xdr:col>
      <xdr:colOff>3756</xdr:colOff>
      <xdr:row>65</xdr:row>
      <xdr:rowOff>96744</xdr:rowOff>
    </xdr:to>
    <xdr:sp macro="" textlink="">
      <xdr:nvSpPr>
        <xdr:cNvPr id="5548" name="WordArt 6"/>
        <xdr:cNvSpPr>
          <a:spLocks noChangeArrowheads="1" noChangeShapeType="1" noTextEdit="1"/>
        </xdr:cNvSpPr>
      </xdr:nvSpPr>
      <xdr:spPr bwMode="auto">
        <a:xfrm>
          <a:off x="77283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64</xdr:row>
      <xdr:rowOff>121947</xdr:rowOff>
    </xdr:from>
    <xdr:to>
      <xdr:col>54</xdr:col>
      <xdr:colOff>1012243</xdr:colOff>
      <xdr:row>65</xdr:row>
      <xdr:rowOff>96744</xdr:rowOff>
    </xdr:to>
    <xdr:sp macro="" textlink="">
      <xdr:nvSpPr>
        <xdr:cNvPr id="5549"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64</xdr:row>
      <xdr:rowOff>121947</xdr:rowOff>
    </xdr:from>
    <xdr:to>
      <xdr:col>54</xdr:col>
      <xdr:colOff>1012243</xdr:colOff>
      <xdr:row>65</xdr:row>
      <xdr:rowOff>96744</xdr:rowOff>
    </xdr:to>
    <xdr:sp macro="" textlink="">
      <xdr:nvSpPr>
        <xdr:cNvPr id="5550"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64</xdr:row>
      <xdr:rowOff>121947</xdr:rowOff>
    </xdr:from>
    <xdr:to>
      <xdr:col>56</xdr:col>
      <xdr:colOff>3756</xdr:colOff>
      <xdr:row>65</xdr:row>
      <xdr:rowOff>96744</xdr:rowOff>
    </xdr:to>
    <xdr:sp macro="" textlink="">
      <xdr:nvSpPr>
        <xdr:cNvPr id="5551" name="WordArt 6"/>
        <xdr:cNvSpPr>
          <a:spLocks noChangeArrowheads="1" noChangeShapeType="1" noTextEdit="1"/>
        </xdr:cNvSpPr>
      </xdr:nvSpPr>
      <xdr:spPr bwMode="auto">
        <a:xfrm>
          <a:off x="78981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64</xdr:row>
      <xdr:rowOff>121947</xdr:rowOff>
    </xdr:from>
    <xdr:to>
      <xdr:col>48</xdr:col>
      <xdr:colOff>1012243</xdr:colOff>
      <xdr:row>65</xdr:row>
      <xdr:rowOff>96744</xdr:rowOff>
    </xdr:to>
    <xdr:sp macro="" textlink="">
      <xdr:nvSpPr>
        <xdr:cNvPr id="5552"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64</xdr:row>
      <xdr:rowOff>121947</xdr:rowOff>
    </xdr:from>
    <xdr:to>
      <xdr:col>48</xdr:col>
      <xdr:colOff>1012243</xdr:colOff>
      <xdr:row>65</xdr:row>
      <xdr:rowOff>96744</xdr:rowOff>
    </xdr:to>
    <xdr:sp macro="" textlink="">
      <xdr:nvSpPr>
        <xdr:cNvPr id="5553"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64</xdr:row>
      <xdr:rowOff>121947</xdr:rowOff>
    </xdr:from>
    <xdr:to>
      <xdr:col>48</xdr:col>
      <xdr:colOff>1012243</xdr:colOff>
      <xdr:row>65</xdr:row>
      <xdr:rowOff>96744</xdr:rowOff>
    </xdr:to>
    <xdr:sp macro="" textlink="">
      <xdr:nvSpPr>
        <xdr:cNvPr id="5554"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64</xdr:row>
      <xdr:rowOff>121947</xdr:rowOff>
    </xdr:from>
    <xdr:to>
      <xdr:col>48</xdr:col>
      <xdr:colOff>1012243</xdr:colOff>
      <xdr:row>65</xdr:row>
      <xdr:rowOff>96744</xdr:rowOff>
    </xdr:to>
    <xdr:sp macro="" textlink="">
      <xdr:nvSpPr>
        <xdr:cNvPr id="5555"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64</xdr:row>
      <xdr:rowOff>121947</xdr:rowOff>
    </xdr:from>
    <xdr:to>
      <xdr:col>56</xdr:col>
      <xdr:colOff>1012243</xdr:colOff>
      <xdr:row>65</xdr:row>
      <xdr:rowOff>96744</xdr:rowOff>
    </xdr:to>
    <xdr:sp macro="" textlink="">
      <xdr:nvSpPr>
        <xdr:cNvPr id="5556"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64</xdr:row>
      <xdr:rowOff>121947</xdr:rowOff>
    </xdr:from>
    <xdr:to>
      <xdr:col>56</xdr:col>
      <xdr:colOff>1012243</xdr:colOff>
      <xdr:row>65</xdr:row>
      <xdr:rowOff>96744</xdr:rowOff>
    </xdr:to>
    <xdr:sp macro="" textlink="">
      <xdr:nvSpPr>
        <xdr:cNvPr id="5557"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5558"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5559"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64</xdr:row>
      <xdr:rowOff>121947</xdr:rowOff>
    </xdr:from>
    <xdr:to>
      <xdr:col>58</xdr:col>
      <xdr:colOff>1012243</xdr:colOff>
      <xdr:row>65</xdr:row>
      <xdr:rowOff>96744</xdr:rowOff>
    </xdr:to>
    <xdr:sp macro="" textlink="">
      <xdr:nvSpPr>
        <xdr:cNvPr id="5560"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64</xdr:row>
      <xdr:rowOff>121947</xdr:rowOff>
    </xdr:from>
    <xdr:to>
      <xdr:col>58</xdr:col>
      <xdr:colOff>1012243</xdr:colOff>
      <xdr:row>65</xdr:row>
      <xdr:rowOff>96744</xdr:rowOff>
    </xdr:to>
    <xdr:sp macro="" textlink="">
      <xdr:nvSpPr>
        <xdr:cNvPr id="5561"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64</xdr:row>
      <xdr:rowOff>121947</xdr:rowOff>
    </xdr:from>
    <xdr:to>
      <xdr:col>62</xdr:col>
      <xdr:colOff>1012243</xdr:colOff>
      <xdr:row>65</xdr:row>
      <xdr:rowOff>96744</xdr:rowOff>
    </xdr:to>
    <xdr:sp macro="" textlink="">
      <xdr:nvSpPr>
        <xdr:cNvPr id="5574"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64</xdr:row>
      <xdr:rowOff>121947</xdr:rowOff>
    </xdr:from>
    <xdr:to>
      <xdr:col>62</xdr:col>
      <xdr:colOff>1012243</xdr:colOff>
      <xdr:row>65</xdr:row>
      <xdr:rowOff>96744</xdr:rowOff>
    </xdr:to>
    <xdr:sp macro="" textlink="">
      <xdr:nvSpPr>
        <xdr:cNvPr id="5575"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64</xdr:row>
      <xdr:rowOff>121947</xdr:rowOff>
    </xdr:from>
    <xdr:to>
      <xdr:col>74</xdr:col>
      <xdr:colOff>3756</xdr:colOff>
      <xdr:row>65</xdr:row>
      <xdr:rowOff>96744</xdr:rowOff>
    </xdr:to>
    <xdr:sp macro="" textlink="">
      <xdr:nvSpPr>
        <xdr:cNvPr id="5576"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57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578"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64</xdr:row>
      <xdr:rowOff>121947</xdr:rowOff>
    </xdr:from>
    <xdr:to>
      <xdr:col>74</xdr:col>
      <xdr:colOff>1012243</xdr:colOff>
      <xdr:row>65</xdr:row>
      <xdr:rowOff>96744</xdr:rowOff>
    </xdr:to>
    <xdr:sp macro="" textlink="">
      <xdr:nvSpPr>
        <xdr:cNvPr id="5579"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64</xdr:row>
      <xdr:rowOff>121947</xdr:rowOff>
    </xdr:from>
    <xdr:to>
      <xdr:col>74</xdr:col>
      <xdr:colOff>1012243</xdr:colOff>
      <xdr:row>65</xdr:row>
      <xdr:rowOff>96744</xdr:rowOff>
    </xdr:to>
    <xdr:sp macro="" textlink="">
      <xdr:nvSpPr>
        <xdr:cNvPr id="5580"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581"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5582"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583"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5584"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5585"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586" name="WordArt 6"/>
        <xdr:cNvSpPr>
          <a:spLocks noChangeArrowheads="1" noChangeShapeType="1" noTextEdit="1"/>
        </xdr:cNvSpPr>
      </xdr:nvSpPr>
      <xdr:spPr bwMode="auto">
        <a:xfrm>
          <a:off x="122193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64</xdr:row>
      <xdr:rowOff>121947</xdr:rowOff>
    </xdr:from>
    <xdr:to>
      <xdr:col>73</xdr:col>
      <xdr:colOff>3756</xdr:colOff>
      <xdr:row>65</xdr:row>
      <xdr:rowOff>96744</xdr:rowOff>
    </xdr:to>
    <xdr:sp macro="" textlink="">
      <xdr:nvSpPr>
        <xdr:cNvPr id="5587"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64</xdr:row>
      <xdr:rowOff>121947</xdr:rowOff>
    </xdr:from>
    <xdr:to>
      <xdr:col>74</xdr:col>
      <xdr:colOff>3756</xdr:colOff>
      <xdr:row>65</xdr:row>
      <xdr:rowOff>96744</xdr:rowOff>
    </xdr:to>
    <xdr:sp macro="" textlink="">
      <xdr:nvSpPr>
        <xdr:cNvPr id="5588"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64</xdr:row>
      <xdr:rowOff>121947</xdr:rowOff>
    </xdr:from>
    <xdr:to>
      <xdr:col>75</xdr:col>
      <xdr:colOff>3756</xdr:colOff>
      <xdr:row>65</xdr:row>
      <xdr:rowOff>96744</xdr:rowOff>
    </xdr:to>
    <xdr:sp macro="" textlink="">
      <xdr:nvSpPr>
        <xdr:cNvPr id="5591" name="WordArt 6"/>
        <xdr:cNvSpPr>
          <a:spLocks noChangeArrowheads="1" noChangeShapeType="1" noTextEdit="1"/>
        </xdr:cNvSpPr>
      </xdr:nvSpPr>
      <xdr:spPr bwMode="auto">
        <a:xfrm>
          <a:off x="12748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64</xdr:row>
      <xdr:rowOff>121947</xdr:rowOff>
    </xdr:from>
    <xdr:to>
      <xdr:col>76</xdr:col>
      <xdr:colOff>3756</xdr:colOff>
      <xdr:row>65</xdr:row>
      <xdr:rowOff>96744</xdr:rowOff>
    </xdr:to>
    <xdr:sp macro="" textlink="">
      <xdr:nvSpPr>
        <xdr:cNvPr id="5592" name="WordArt 6"/>
        <xdr:cNvSpPr>
          <a:spLocks noChangeArrowheads="1" noChangeShapeType="1" noTextEdit="1"/>
        </xdr:cNvSpPr>
      </xdr:nvSpPr>
      <xdr:spPr bwMode="auto">
        <a:xfrm>
          <a:off x="129289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64</xdr:row>
      <xdr:rowOff>121947</xdr:rowOff>
    </xdr:from>
    <xdr:to>
      <xdr:col>77</xdr:col>
      <xdr:colOff>3756</xdr:colOff>
      <xdr:row>65</xdr:row>
      <xdr:rowOff>96744</xdr:rowOff>
    </xdr:to>
    <xdr:sp macro="" textlink="">
      <xdr:nvSpPr>
        <xdr:cNvPr id="5593"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64</xdr:row>
      <xdr:rowOff>121947</xdr:rowOff>
    </xdr:from>
    <xdr:to>
      <xdr:col>78</xdr:col>
      <xdr:colOff>3756</xdr:colOff>
      <xdr:row>65</xdr:row>
      <xdr:rowOff>96744</xdr:rowOff>
    </xdr:to>
    <xdr:sp macro="" textlink="">
      <xdr:nvSpPr>
        <xdr:cNvPr id="5594" name="WordArt 6"/>
        <xdr:cNvSpPr>
          <a:spLocks noChangeArrowheads="1" noChangeShapeType="1" noTextEdit="1"/>
        </xdr:cNvSpPr>
      </xdr:nvSpPr>
      <xdr:spPr bwMode="auto">
        <a:xfrm>
          <a:off x="132623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64</xdr:row>
      <xdr:rowOff>121947</xdr:rowOff>
    </xdr:from>
    <xdr:to>
      <xdr:col>77</xdr:col>
      <xdr:colOff>3756</xdr:colOff>
      <xdr:row>65</xdr:row>
      <xdr:rowOff>96744</xdr:rowOff>
    </xdr:to>
    <xdr:sp macro="" textlink="">
      <xdr:nvSpPr>
        <xdr:cNvPr id="5595"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64</xdr:row>
      <xdr:rowOff>121947</xdr:rowOff>
    </xdr:from>
    <xdr:to>
      <xdr:col>73</xdr:col>
      <xdr:colOff>3756</xdr:colOff>
      <xdr:row>65</xdr:row>
      <xdr:rowOff>96744</xdr:rowOff>
    </xdr:to>
    <xdr:sp macro="" textlink="">
      <xdr:nvSpPr>
        <xdr:cNvPr id="559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5597"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5598"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64</xdr:row>
      <xdr:rowOff>121947</xdr:rowOff>
    </xdr:from>
    <xdr:to>
      <xdr:col>74</xdr:col>
      <xdr:colOff>3756</xdr:colOff>
      <xdr:row>65</xdr:row>
      <xdr:rowOff>96744</xdr:rowOff>
    </xdr:to>
    <xdr:sp macro="" textlink="">
      <xdr:nvSpPr>
        <xdr:cNvPr id="5599"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600"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601"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602"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64</xdr:row>
      <xdr:rowOff>121947</xdr:rowOff>
    </xdr:from>
    <xdr:to>
      <xdr:col>73</xdr:col>
      <xdr:colOff>1012243</xdr:colOff>
      <xdr:row>65</xdr:row>
      <xdr:rowOff>96744</xdr:rowOff>
    </xdr:to>
    <xdr:sp macro="" textlink="">
      <xdr:nvSpPr>
        <xdr:cNvPr id="5603"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64</xdr:row>
      <xdr:rowOff>121947</xdr:rowOff>
    </xdr:from>
    <xdr:to>
      <xdr:col>74</xdr:col>
      <xdr:colOff>1012243</xdr:colOff>
      <xdr:row>65</xdr:row>
      <xdr:rowOff>96744</xdr:rowOff>
    </xdr:to>
    <xdr:sp macro="" textlink="">
      <xdr:nvSpPr>
        <xdr:cNvPr id="5604"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64</xdr:row>
      <xdr:rowOff>121947</xdr:rowOff>
    </xdr:from>
    <xdr:to>
      <xdr:col>74</xdr:col>
      <xdr:colOff>1012243</xdr:colOff>
      <xdr:row>65</xdr:row>
      <xdr:rowOff>96744</xdr:rowOff>
    </xdr:to>
    <xdr:sp macro="" textlink="">
      <xdr:nvSpPr>
        <xdr:cNvPr id="5605"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64</xdr:row>
      <xdr:rowOff>121947</xdr:rowOff>
    </xdr:from>
    <xdr:to>
      <xdr:col>67</xdr:col>
      <xdr:colOff>1012243</xdr:colOff>
      <xdr:row>65</xdr:row>
      <xdr:rowOff>96744</xdr:rowOff>
    </xdr:to>
    <xdr:sp macro="" textlink="">
      <xdr:nvSpPr>
        <xdr:cNvPr id="5606"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64</xdr:row>
      <xdr:rowOff>121947</xdr:rowOff>
    </xdr:from>
    <xdr:to>
      <xdr:col>67</xdr:col>
      <xdr:colOff>1012243</xdr:colOff>
      <xdr:row>65</xdr:row>
      <xdr:rowOff>96744</xdr:rowOff>
    </xdr:to>
    <xdr:sp macro="" textlink="">
      <xdr:nvSpPr>
        <xdr:cNvPr id="5607"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64</xdr:row>
      <xdr:rowOff>121947</xdr:rowOff>
    </xdr:from>
    <xdr:to>
      <xdr:col>75</xdr:col>
      <xdr:colOff>1012243</xdr:colOff>
      <xdr:row>65</xdr:row>
      <xdr:rowOff>96744</xdr:rowOff>
    </xdr:to>
    <xdr:sp macro="" textlink="">
      <xdr:nvSpPr>
        <xdr:cNvPr id="5608"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64</xdr:row>
      <xdr:rowOff>121947</xdr:rowOff>
    </xdr:from>
    <xdr:to>
      <xdr:col>75</xdr:col>
      <xdr:colOff>1012243</xdr:colOff>
      <xdr:row>65</xdr:row>
      <xdr:rowOff>96744</xdr:rowOff>
    </xdr:to>
    <xdr:sp macro="" textlink="">
      <xdr:nvSpPr>
        <xdr:cNvPr id="5609"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615"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616"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65</xdr:row>
      <xdr:rowOff>122886</xdr:rowOff>
    </xdr:from>
    <xdr:to>
      <xdr:col>27</xdr:col>
      <xdr:colOff>3756</xdr:colOff>
      <xdr:row>66</xdr:row>
      <xdr:rowOff>97683</xdr:rowOff>
    </xdr:to>
    <xdr:sp macro="" textlink="">
      <xdr:nvSpPr>
        <xdr:cNvPr id="5620"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65</xdr:row>
      <xdr:rowOff>122886</xdr:rowOff>
    </xdr:from>
    <xdr:to>
      <xdr:col>27</xdr:col>
      <xdr:colOff>3756</xdr:colOff>
      <xdr:row>66</xdr:row>
      <xdr:rowOff>97683</xdr:rowOff>
    </xdr:to>
    <xdr:sp macro="" textlink="">
      <xdr:nvSpPr>
        <xdr:cNvPr id="5621"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65</xdr:row>
      <xdr:rowOff>122886</xdr:rowOff>
    </xdr:from>
    <xdr:to>
      <xdr:col>28</xdr:col>
      <xdr:colOff>3756</xdr:colOff>
      <xdr:row>66</xdr:row>
      <xdr:rowOff>97683</xdr:rowOff>
    </xdr:to>
    <xdr:sp macro="" textlink="">
      <xdr:nvSpPr>
        <xdr:cNvPr id="5622"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65</xdr:row>
      <xdr:rowOff>122886</xdr:rowOff>
    </xdr:from>
    <xdr:to>
      <xdr:col>28</xdr:col>
      <xdr:colOff>3756</xdr:colOff>
      <xdr:row>66</xdr:row>
      <xdr:rowOff>97683</xdr:rowOff>
    </xdr:to>
    <xdr:sp macro="" textlink="">
      <xdr:nvSpPr>
        <xdr:cNvPr id="5623"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65</xdr:row>
      <xdr:rowOff>122886</xdr:rowOff>
    </xdr:from>
    <xdr:to>
      <xdr:col>29</xdr:col>
      <xdr:colOff>3756</xdr:colOff>
      <xdr:row>66</xdr:row>
      <xdr:rowOff>97683</xdr:rowOff>
    </xdr:to>
    <xdr:sp macro="" textlink="">
      <xdr:nvSpPr>
        <xdr:cNvPr id="5624"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65</xdr:row>
      <xdr:rowOff>122886</xdr:rowOff>
    </xdr:from>
    <xdr:to>
      <xdr:col>29</xdr:col>
      <xdr:colOff>3756</xdr:colOff>
      <xdr:row>66</xdr:row>
      <xdr:rowOff>97683</xdr:rowOff>
    </xdr:to>
    <xdr:sp macro="" textlink="">
      <xdr:nvSpPr>
        <xdr:cNvPr id="5625"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65</xdr:row>
      <xdr:rowOff>122886</xdr:rowOff>
    </xdr:from>
    <xdr:to>
      <xdr:col>30</xdr:col>
      <xdr:colOff>3756</xdr:colOff>
      <xdr:row>66</xdr:row>
      <xdr:rowOff>97683</xdr:rowOff>
    </xdr:to>
    <xdr:sp macro="" textlink="">
      <xdr:nvSpPr>
        <xdr:cNvPr id="5626"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65</xdr:row>
      <xdr:rowOff>122886</xdr:rowOff>
    </xdr:from>
    <xdr:to>
      <xdr:col>30</xdr:col>
      <xdr:colOff>3756</xdr:colOff>
      <xdr:row>66</xdr:row>
      <xdr:rowOff>97683</xdr:rowOff>
    </xdr:to>
    <xdr:sp macro="" textlink="">
      <xdr:nvSpPr>
        <xdr:cNvPr id="5627"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65</xdr:row>
      <xdr:rowOff>122886</xdr:rowOff>
    </xdr:from>
    <xdr:to>
      <xdr:col>31</xdr:col>
      <xdr:colOff>3756</xdr:colOff>
      <xdr:row>66</xdr:row>
      <xdr:rowOff>97683</xdr:rowOff>
    </xdr:to>
    <xdr:sp macro="" textlink="">
      <xdr:nvSpPr>
        <xdr:cNvPr id="5628"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65</xdr:row>
      <xdr:rowOff>122886</xdr:rowOff>
    </xdr:from>
    <xdr:to>
      <xdr:col>31</xdr:col>
      <xdr:colOff>3756</xdr:colOff>
      <xdr:row>66</xdr:row>
      <xdr:rowOff>97683</xdr:rowOff>
    </xdr:to>
    <xdr:sp macro="" textlink="">
      <xdr:nvSpPr>
        <xdr:cNvPr id="5629"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65</xdr:row>
      <xdr:rowOff>122886</xdr:rowOff>
    </xdr:from>
    <xdr:to>
      <xdr:col>32</xdr:col>
      <xdr:colOff>3756</xdr:colOff>
      <xdr:row>66</xdr:row>
      <xdr:rowOff>97683</xdr:rowOff>
    </xdr:to>
    <xdr:sp macro="" textlink="">
      <xdr:nvSpPr>
        <xdr:cNvPr id="5630"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65</xdr:row>
      <xdr:rowOff>122886</xdr:rowOff>
    </xdr:from>
    <xdr:to>
      <xdr:col>32</xdr:col>
      <xdr:colOff>3756</xdr:colOff>
      <xdr:row>66</xdr:row>
      <xdr:rowOff>97683</xdr:rowOff>
    </xdr:to>
    <xdr:sp macro="" textlink="">
      <xdr:nvSpPr>
        <xdr:cNvPr id="5631"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65</xdr:row>
      <xdr:rowOff>122886</xdr:rowOff>
    </xdr:from>
    <xdr:to>
      <xdr:col>33</xdr:col>
      <xdr:colOff>3756</xdr:colOff>
      <xdr:row>66</xdr:row>
      <xdr:rowOff>97683</xdr:rowOff>
    </xdr:to>
    <xdr:sp macro="" textlink="">
      <xdr:nvSpPr>
        <xdr:cNvPr id="5632"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65</xdr:row>
      <xdr:rowOff>122886</xdr:rowOff>
    </xdr:from>
    <xdr:to>
      <xdr:col>33</xdr:col>
      <xdr:colOff>3756</xdr:colOff>
      <xdr:row>66</xdr:row>
      <xdr:rowOff>97683</xdr:rowOff>
    </xdr:to>
    <xdr:sp macro="" textlink="">
      <xdr:nvSpPr>
        <xdr:cNvPr id="5633"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65</xdr:row>
      <xdr:rowOff>122886</xdr:rowOff>
    </xdr:from>
    <xdr:to>
      <xdr:col>34</xdr:col>
      <xdr:colOff>3756</xdr:colOff>
      <xdr:row>66</xdr:row>
      <xdr:rowOff>97683</xdr:rowOff>
    </xdr:to>
    <xdr:sp macro="" textlink="">
      <xdr:nvSpPr>
        <xdr:cNvPr id="563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65</xdr:row>
      <xdr:rowOff>122886</xdr:rowOff>
    </xdr:from>
    <xdr:to>
      <xdr:col>34</xdr:col>
      <xdr:colOff>3756</xdr:colOff>
      <xdr:row>66</xdr:row>
      <xdr:rowOff>97683</xdr:rowOff>
    </xdr:to>
    <xdr:sp macro="" textlink="">
      <xdr:nvSpPr>
        <xdr:cNvPr id="563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65</xdr:row>
      <xdr:rowOff>122886</xdr:rowOff>
    </xdr:from>
    <xdr:to>
      <xdr:col>35</xdr:col>
      <xdr:colOff>3756</xdr:colOff>
      <xdr:row>66</xdr:row>
      <xdr:rowOff>97683</xdr:rowOff>
    </xdr:to>
    <xdr:sp macro="" textlink="">
      <xdr:nvSpPr>
        <xdr:cNvPr id="563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65</xdr:row>
      <xdr:rowOff>122886</xdr:rowOff>
    </xdr:from>
    <xdr:to>
      <xdr:col>35</xdr:col>
      <xdr:colOff>3756</xdr:colOff>
      <xdr:row>66</xdr:row>
      <xdr:rowOff>97683</xdr:rowOff>
    </xdr:to>
    <xdr:sp macro="" textlink="">
      <xdr:nvSpPr>
        <xdr:cNvPr id="563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65</xdr:row>
      <xdr:rowOff>122886</xdr:rowOff>
    </xdr:from>
    <xdr:to>
      <xdr:col>36</xdr:col>
      <xdr:colOff>3756</xdr:colOff>
      <xdr:row>66</xdr:row>
      <xdr:rowOff>97683</xdr:rowOff>
    </xdr:to>
    <xdr:sp macro="" textlink="">
      <xdr:nvSpPr>
        <xdr:cNvPr id="563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65</xdr:row>
      <xdr:rowOff>122886</xdr:rowOff>
    </xdr:from>
    <xdr:to>
      <xdr:col>36</xdr:col>
      <xdr:colOff>3756</xdr:colOff>
      <xdr:row>66</xdr:row>
      <xdr:rowOff>97683</xdr:rowOff>
    </xdr:to>
    <xdr:sp macro="" textlink="">
      <xdr:nvSpPr>
        <xdr:cNvPr id="563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65</xdr:row>
      <xdr:rowOff>122886</xdr:rowOff>
    </xdr:from>
    <xdr:to>
      <xdr:col>39</xdr:col>
      <xdr:colOff>3756</xdr:colOff>
      <xdr:row>66</xdr:row>
      <xdr:rowOff>97683</xdr:rowOff>
    </xdr:to>
    <xdr:sp macro="" textlink="">
      <xdr:nvSpPr>
        <xdr:cNvPr id="564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65</xdr:row>
      <xdr:rowOff>122886</xdr:rowOff>
    </xdr:from>
    <xdr:to>
      <xdr:col>39</xdr:col>
      <xdr:colOff>3756</xdr:colOff>
      <xdr:row>66</xdr:row>
      <xdr:rowOff>97683</xdr:rowOff>
    </xdr:to>
    <xdr:sp macro="" textlink="">
      <xdr:nvSpPr>
        <xdr:cNvPr id="564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65</xdr:row>
      <xdr:rowOff>122886</xdr:rowOff>
    </xdr:from>
    <xdr:to>
      <xdr:col>40</xdr:col>
      <xdr:colOff>3756</xdr:colOff>
      <xdr:row>66</xdr:row>
      <xdr:rowOff>97683</xdr:rowOff>
    </xdr:to>
    <xdr:sp macro="" textlink="">
      <xdr:nvSpPr>
        <xdr:cNvPr id="564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65</xdr:row>
      <xdr:rowOff>122886</xdr:rowOff>
    </xdr:from>
    <xdr:to>
      <xdr:col>40</xdr:col>
      <xdr:colOff>3756</xdr:colOff>
      <xdr:row>66</xdr:row>
      <xdr:rowOff>97683</xdr:rowOff>
    </xdr:to>
    <xdr:sp macro="" textlink="">
      <xdr:nvSpPr>
        <xdr:cNvPr id="564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65</xdr:row>
      <xdr:rowOff>122886</xdr:rowOff>
    </xdr:from>
    <xdr:to>
      <xdr:col>41</xdr:col>
      <xdr:colOff>3756</xdr:colOff>
      <xdr:row>66</xdr:row>
      <xdr:rowOff>97683</xdr:rowOff>
    </xdr:to>
    <xdr:sp macro="" textlink="">
      <xdr:nvSpPr>
        <xdr:cNvPr id="564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65</xdr:row>
      <xdr:rowOff>122886</xdr:rowOff>
    </xdr:from>
    <xdr:to>
      <xdr:col>41</xdr:col>
      <xdr:colOff>3756</xdr:colOff>
      <xdr:row>66</xdr:row>
      <xdr:rowOff>97683</xdr:rowOff>
    </xdr:to>
    <xdr:sp macro="" textlink="">
      <xdr:nvSpPr>
        <xdr:cNvPr id="564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65</xdr:row>
      <xdr:rowOff>122886</xdr:rowOff>
    </xdr:from>
    <xdr:to>
      <xdr:col>42</xdr:col>
      <xdr:colOff>3756</xdr:colOff>
      <xdr:row>66</xdr:row>
      <xdr:rowOff>97683</xdr:rowOff>
    </xdr:to>
    <xdr:sp macro="" textlink="">
      <xdr:nvSpPr>
        <xdr:cNvPr id="564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65</xdr:row>
      <xdr:rowOff>122886</xdr:rowOff>
    </xdr:from>
    <xdr:to>
      <xdr:col>42</xdr:col>
      <xdr:colOff>3756</xdr:colOff>
      <xdr:row>66</xdr:row>
      <xdr:rowOff>97683</xdr:rowOff>
    </xdr:to>
    <xdr:sp macro="" textlink="">
      <xdr:nvSpPr>
        <xdr:cNvPr id="564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65</xdr:row>
      <xdr:rowOff>122886</xdr:rowOff>
    </xdr:from>
    <xdr:to>
      <xdr:col>43</xdr:col>
      <xdr:colOff>3756</xdr:colOff>
      <xdr:row>66</xdr:row>
      <xdr:rowOff>97683</xdr:rowOff>
    </xdr:to>
    <xdr:sp macro="" textlink="">
      <xdr:nvSpPr>
        <xdr:cNvPr id="564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65</xdr:row>
      <xdr:rowOff>122886</xdr:rowOff>
    </xdr:from>
    <xdr:to>
      <xdr:col>43</xdr:col>
      <xdr:colOff>3756</xdr:colOff>
      <xdr:row>66</xdr:row>
      <xdr:rowOff>97683</xdr:rowOff>
    </xdr:to>
    <xdr:sp macro="" textlink="">
      <xdr:nvSpPr>
        <xdr:cNvPr id="564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65</xdr:row>
      <xdr:rowOff>122886</xdr:rowOff>
    </xdr:from>
    <xdr:to>
      <xdr:col>44</xdr:col>
      <xdr:colOff>3756</xdr:colOff>
      <xdr:row>66</xdr:row>
      <xdr:rowOff>97683</xdr:rowOff>
    </xdr:to>
    <xdr:sp macro="" textlink="">
      <xdr:nvSpPr>
        <xdr:cNvPr id="565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65</xdr:row>
      <xdr:rowOff>122886</xdr:rowOff>
    </xdr:from>
    <xdr:to>
      <xdr:col>44</xdr:col>
      <xdr:colOff>3756</xdr:colOff>
      <xdr:row>66</xdr:row>
      <xdr:rowOff>97683</xdr:rowOff>
    </xdr:to>
    <xdr:sp macro="" textlink="">
      <xdr:nvSpPr>
        <xdr:cNvPr id="565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65</xdr:row>
      <xdr:rowOff>122886</xdr:rowOff>
    </xdr:from>
    <xdr:to>
      <xdr:col>45</xdr:col>
      <xdr:colOff>3756</xdr:colOff>
      <xdr:row>66</xdr:row>
      <xdr:rowOff>97683</xdr:rowOff>
    </xdr:to>
    <xdr:sp macro="" textlink="">
      <xdr:nvSpPr>
        <xdr:cNvPr id="565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65</xdr:row>
      <xdr:rowOff>122886</xdr:rowOff>
    </xdr:from>
    <xdr:to>
      <xdr:col>45</xdr:col>
      <xdr:colOff>3756</xdr:colOff>
      <xdr:row>66</xdr:row>
      <xdr:rowOff>97683</xdr:rowOff>
    </xdr:to>
    <xdr:sp macro="" textlink="">
      <xdr:nvSpPr>
        <xdr:cNvPr id="565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65</xdr:row>
      <xdr:rowOff>122886</xdr:rowOff>
    </xdr:from>
    <xdr:to>
      <xdr:col>46</xdr:col>
      <xdr:colOff>3756</xdr:colOff>
      <xdr:row>66</xdr:row>
      <xdr:rowOff>97683</xdr:rowOff>
    </xdr:to>
    <xdr:sp macro="" textlink="">
      <xdr:nvSpPr>
        <xdr:cNvPr id="565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65</xdr:row>
      <xdr:rowOff>122886</xdr:rowOff>
    </xdr:from>
    <xdr:to>
      <xdr:col>46</xdr:col>
      <xdr:colOff>3756</xdr:colOff>
      <xdr:row>66</xdr:row>
      <xdr:rowOff>97683</xdr:rowOff>
    </xdr:to>
    <xdr:sp macro="" textlink="">
      <xdr:nvSpPr>
        <xdr:cNvPr id="565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65</xdr:row>
      <xdr:rowOff>122886</xdr:rowOff>
    </xdr:from>
    <xdr:to>
      <xdr:col>47</xdr:col>
      <xdr:colOff>3756</xdr:colOff>
      <xdr:row>66</xdr:row>
      <xdr:rowOff>97683</xdr:rowOff>
    </xdr:to>
    <xdr:sp macro="" textlink="">
      <xdr:nvSpPr>
        <xdr:cNvPr id="565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65</xdr:row>
      <xdr:rowOff>122886</xdr:rowOff>
    </xdr:from>
    <xdr:to>
      <xdr:col>47</xdr:col>
      <xdr:colOff>3756</xdr:colOff>
      <xdr:row>66</xdr:row>
      <xdr:rowOff>97683</xdr:rowOff>
    </xdr:to>
    <xdr:sp macro="" textlink="">
      <xdr:nvSpPr>
        <xdr:cNvPr id="565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65</xdr:row>
      <xdr:rowOff>122886</xdr:rowOff>
    </xdr:from>
    <xdr:to>
      <xdr:col>48</xdr:col>
      <xdr:colOff>3756</xdr:colOff>
      <xdr:row>66</xdr:row>
      <xdr:rowOff>97683</xdr:rowOff>
    </xdr:to>
    <xdr:sp macro="" textlink="">
      <xdr:nvSpPr>
        <xdr:cNvPr id="565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65</xdr:row>
      <xdr:rowOff>122886</xdr:rowOff>
    </xdr:from>
    <xdr:to>
      <xdr:col>48</xdr:col>
      <xdr:colOff>3756</xdr:colOff>
      <xdr:row>66</xdr:row>
      <xdr:rowOff>97683</xdr:rowOff>
    </xdr:to>
    <xdr:sp macro="" textlink="">
      <xdr:nvSpPr>
        <xdr:cNvPr id="565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79956</xdr:colOff>
      <xdr:row>65</xdr:row>
      <xdr:rowOff>122886</xdr:rowOff>
    </xdr:from>
    <xdr:to>
      <xdr:col>49</xdr:col>
      <xdr:colOff>79956</xdr:colOff>
      <xdr:row>66</xdr:row>
      <xdr:rowOff>97683</xdr:rowOff>
    </xdr:to>
    <xdr:sp macro="" textlink="">
      <xdr:nvSpPr>
        <xdr:cNvPr id="5660" name="WordArt 6"/>
        <xdr:cNvSpPr>
          <a:spLocks noChangeArrowheads="1" noChangeShapeType="1" noTextEdit="1"/>
        </xdr:cNvSpPr>
      </xdr:nvSpPr>
      <xdr:spPr bwMode="auto">
        <a:xfrm>
          <a:off x="74489256" y="308505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65</xdr:row>
      <xdr:rowOff>122886</xdr:rowOff>
    </xdr:from>
    <xdr:to>
      <xdr:col>49</xdr:col>
      <xdr:colOff>3756</xdr:colOff>
      <xdr:row>66</xdr:row>
      <xdr:rowOff>97683</xdr:rowOff>
    </xdr:to>
    <xdr:sp macro="" textlink="">
      <xdr:nvSpPr>
        <xdr:cNvPr id="566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65</xdr:row>
      <xdr:rowOff>122886</xdr:rowOff>
    </xdr:from>
    <xdr:to>
      <xdr:col>50</xdr:col>
      <xdr:colOff>3756</xdr:colOff>
      <xdr:row>66</xdr:row>
      <xdr:rowOff>97683</xdr:rowOff>
    </xdr:to>
    <xdr:sp macro="" textlink="">
      <xdr:nvSpPr>
        <xdr:cNvPr id="566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65</xdr:row>
      <xdr:rowOff>122886</xdr:rowOff>
    </xdr:from>
    <xdr:to>
      <xdr:col>50</xdr:col>
      <xdr:colOff>3756</xdr:colOff>
      <xdr:row>66</xdr:row>
      <xdr:rowOff>97683</xdr:rowOff>
    </xdr:to>
    <xdr:sp macro="" textlink="">
      <xdr:nvSpPr>
        <xdr:cNvPr id="566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65</xdr:row>
      <xdr:rowOff>122886</xdr:rowOff>
    </xdr:from>
    <xdr:to>
      <xdr:col>51</xdr:col>
      <xdr:colOff>3756</xdr:colOff>
      <xdr:row>66</xdr:row>
      <xdr:rowOff>97683</xdr:rowOff>
    </xdr:to>
    <xdr:sp macro="" textlink="">
      <xdr:nvSpPr>
        <xdr:cNvPr id="566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65</xdr:row>
      <xdr:rowOff>122886</xdr:rowOff>
    </xdr:from>
    <xdr:to>
      <xdr:col>51</xdr:col>
      <xdr:colOff>3756</xdr:colOff>
      <xdr:row>66</xdr:row>
      <xdr:rowOff>97683</xdr:rowOff>
    </xdr:to>
    <xdr:sp macro="" textlink="">
      <xdr:nvSpPr>
        <xdr:cNvPr id="566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65</xdr:row>
      <xdr:rowOff>122886</xdr:rowOff>
    </xdr:from>
    <xdr:to>
      <xdr:col>53</xdr:col>
      <xdr:colOff>3756</xdr:colOff>
      <xdr:row>66</xdr:row>
      <xdr:rowOff>97683</xdr:rowOff>
    </xdr:to>
    <xdr:sp macro="" textlink="">
      <xdr:nvSpPr>
        <xdr:cNvPr id="566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65</xdr:row>
      <xdr:rowOff>122886</xdr:rowOff>
    </xdr:from>
    <xdr:to>
      <xdr:col>53</xdr:col>
      <xdr:colOff>3756</xdr:colOff>
      <xdr:row>66</xdr:row>
      <xdr:rowOff>97683</xdr:rowOff>
    </xdr:to>
    <xdr:sp macro="" textlink="">
      <xdr:nvSpPr>
        <xdr:cNvPr id="566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65</xdr:row>
      <xdr:rowOff>122886</xdr:rowOff>
    </xdr:from>
    <xdr:to>
      <xdr:col>54</xdr:col>
      <xdr:colOff>3756</xdr:colOff>
      <xdr:row>66</xdr:row>
      <xdr:rowOff>97683</xdr:rowOff>
    </xdr:to>
    <xdr:sp macro="" textlink="">
      <xdr:nvSpPr>
        <xdr:cNvPr id="566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65</xdr:row>
      <xdr:rowOff>122886</xdr:rowOff>
    </xdr:from>
    <xdr:to>
      <xdr:col>54</xdr:col>
      <xdr:colOff>3756</xdr:colOff>
      <xdr:row>66</xdr:row>
      <xdr:rowOff>97683</xdr:rowOff>
    </xdr:to>
    <xdr:sp macro="" textlink="">
      <xdr:nvSpPr>
        <xdr:cNvPr id="566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65</xdr:row>
      <xdr:rowOff>122886</xdr:rowOff>
    </xdr:from>
    <xdr:to>
      <xdr:col>55</xdr:col>
      <xdr:colOff>3756</xdr:colOff>
      <xdr:row>66</xdr:row>
      <xdr:rowOff>97683</xdr:rowOff>
    </xdr:to>
    <xdr:sp macro="" textlink="">
      <xdr:nvSpPr>
        <xdr:cNvPr id="567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65</xdr:row>
      <xdr:rowOff>122886</xdr:rowOff>
    </xdr:from>
    <xdr:to>
      <xdr:col>55</xdr:col>
      <xdr:colOff>3756</xdr:colOff>
      <xdr:row>66</xdr:row>
      <xdr:rowOff>97683</xdr:rowOff>
    </xdr:to>
    <xdr:sp macro="" textlink="">
      <xdr:nvSpPr>
        <xdr:cNvPr id="567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65</xdr:row>
      <xdr:rowOff>122886</xdr:rowOff>
    </xdr:from>
    <xdr:to>
      <xdr:col>56</xdr:col>
      <xdr:colOff>3756</xdr:colOff>
      <xdr:row>66</xdr:row>
      <xdr:rowOff>97683</xdr:rowOff>
    </xdr:to>
    <xdr:sp macro="" textlink="">
      <xdr:nvSpPr>
        <xdr:cNvPr id="567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65</xdr:row>
      <xdr:rowOff>122886</xdr:rowOff>
    </xdr:from>
    <xdr:to>
      <xdr:col>56</xdr:col>
      <xdr:colOff>3756</xdr:colOff>
      <xdr:row>66</xdr:row>
      <xdr:rowOff>97683</xdr:rowOff>
    </xdr:to>
    <xdr:sp macro="" textlink="">
      <xdr:nvSpPr>
        <xdr:cNvPr id="567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65</xdr:row>
      <xdr:rowOff>122886</xdr:rowOff>
    </xdr:from>
    <xdr:to>
      <xdr:col>57</xdr:col>
      <xdr:colOff>3756</xdr:colOff>
      <xdr:row>66</xdr:row>
      <xdr:rowOff>97683</xdr:rowOff>
    </xdr:to>
    <xdr:sp macro="" textlink="">
      <xdr:nvSpPr>
        <xdr:cNvPr id="567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65</xdr:row>
      <xdr:rowOff>122886</xdr:rowOff>
    </xdr:from>
    <xdr:to>
      <xdr:col>57</xdr:col>
      <xdr:colOff>3756</xdr:colOff>
      <xdr:row>66</xdr:row>
      <xdr:rowOff>97683</xdr:rowOff>
    </xdr:to>
    <xdr:sp macro="" textlink="">
      <xdr:nvSpPr>
        <xdr:cNvPr id="567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65</xdr:row>
      <xdr:rowOff>122886</xdr:rowOff>
    </xdr:from>
    <xdr:to>
      <xdr:col>57</xdr:col>
      <xdr:colOff>3756</xdr:colOff>
      <xdr:row>66</xdr:row>
      <xdr:rowOff>97683</xdr:rowOff>
    </xdr:to>
    <xdr:sp macro="" textlink="">
      <xdr:nvSpPr>
        <xdr:cNvPr id="5678"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65</xdr:row>
      <xdr:rowOff>122886</xdr:rowOff>
    </xdr:from>
    <xdr:to>
      <xdr:col>57</xdr:col>
      <xdr:colOff>3756</xdr:colOff>
      <xdr:row>66</xdr:row>
      <xdr:rowOff>97683</xdr:rowOff>
    </xdr:to>
    <xdr:sp macro="" textlink="">
      <xdr:nvSpPr>
        <xdr:cNvPr id="5679"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65</xdr:row>
      <xdr:rowOff>122886</xdr:rowOff>
    </xdr:from>
    <xdr:to>
      <xdr:col>82</xdr:col>
      <xdr:colOff>3756</xdr:colOff>
      <xdr:row>66</xdr:row>
      <xdr:rowOff>97683</xdr:rowOff>
    </xdr:to>
    <xdr:sp macro="" textlink="">
      <xdr:nvSpPr>
        <xdr:cNvPr id="570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65</xdr:row>
      <xdr:rowOff>122886</xdr:rowOff>
    </xdr:from>
    <xdr:to>
      <xdr:col>82</xdr:col>
      <xdr:colOff>3756</xdr:colOff>
      <xdr:row>66</xdr:row>
      <xdr:rowOff>97683</xdr:rowOff>
    </xdr:to>
    <xdr:sp macro="" textlink="">
      <xdr:nvSpPr>
        <xdr:cNvPr id="570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65</xdr:row>
      <xdr:rowOff>122886</xdr:rowOff>
    </xdr:from>
    <xdr:to>
      <xdr:col>83</xdr:col>
      <xdr:colOff>3756</xdr:colOff>
      <xdr:row>66</xdr:row>
      <xdr:rowOff>97683</xdr:rowOff>
    </xdr:to>
    <xdr:sp macro="" textlink="">
      <xdr:nvSpPr>
        <xdr:cNvPr id="570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65</xdr:row>
      <xdr:rowOff>122886</xdr:rowOff>
    </xdr:from>
    <xdr:to>
      <xdr:col>83</xdr:col>
      <xdr:colOff>3756</xdr:colOff>
      <xdr:row>66</xdr:row>
      <xdr:rowOff>97683</xdr:rowOff>
    </xdr:to>
    <xdr:sp macro="" textlink="">
      <xdr:nvSpPr>
        <xdr:cNvPr id="570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65</xdr:row>
      <xdr:rowOff>122886</xdr:rowOff>
    </xdr:from>
    <xdr:to>
      <xdr:col>84</xdr:col>
      <xdr:colOff>3756</xdr:colOff>
      <xdr:row>66</xdr:row>
      <xdr:rowOff>97683</xdr:rowOff>
    </xdr:to>
    <xdr:sp macro="" textlink="">
      <xdr:nvSpPr>
        <xdr:cNvPr id="570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65</xdr:row>
      <xdr:rowOff>122886</xdr:rowOff>
    </xdr:from>
    <xdr:to>
      <xdr:col>84</xdr:col>
      <xdr:colOff>3756</xdr:colOff>
      <xdr:row>66</xdr:row>
      <xdr:rowOff>97683</xdr:rowOff>
    </xdr:to>
    <xdr:sp macro="" textlink="">
      <xdr:nvSpPr>
        <xdr:cNvPr id="570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65</xdr:row>
      <xdr:rowOff>122886</xdr:rowOff>
    </xdr:from>
    <xdr:to>
      <xdr:col>85</xdr:col>
      <xdr:colOff>3756</xdr:colOff>
      <xdr:row>66</xdr:row>
      <xdr:rowOff>97683</xdr:rowOff>
    </xdr:to>
    <xdr:sp macro="" textlink="">
      <xdr:nvSpPr>
        <xdr:cNvPr id="570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65</xdr:row>
      <xdr:rowOff>122886</xdr:rowOff>
    </xdr:from>
    <xdr:to>
      <xdr:col>85</xdr:col>
      <xdr:colOff>3756</xdr:colOff>
      <xdr:row>66</xdr:row>
      <xdr:rowOff>97683</xdr:rowOff>
    </xdr:to>
    <xdr:sp macro="" textlink="">
      <xdr:nvSpPr>
        <xdr:cNvPr id="570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65</xdr:row>
      <xdr:rowOff>122886</xdr:rowOff>
    </xdr:from>
    <xdr:to>
      <xdr:col>86</xdr:col>
      <xdr:colOff>3756</xdr:colOff>
      <xdr:row>66</xdr:row>
      <xdr:rowOff>97683</xdr:rowOff>
    </xdr:to>
    <xdr:sp macro="" textlink="">
      <xdr:nvSpPr>
        <xdr:cNvPr id="570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65</xdr:row>
      <xdr:rowOff>122886</xdr:rowOff>
    </xdr:from>
    <xdr:to>
      <xdr:col>86</xdr:col>
      <xdr:colOff>3756</xdr:colOff>
      <xdr:row>66</xdr:row>
      <xdr:rowOff>97683</xdr:rowOff>
    </xdr:to>
    <xdr:sp macro="" textlink="">
      <xdr:nvSpPr>
        <xdr:cNvPr id="570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65</xdr:row>
      <xdr:rowOff>122886</xdr:rowOff>
    </xdr:from>
    <xdr:to>
      <xdr:col>87</xdr:col>
      <xdr:colOff>3756</xdr:colOff>
      <xdr:row>66</xdr:row>
      <xdr:rowOff>97683</xdr:rowOff>
    </xdr:to>
    <xdr:sp macro="" textlink="">
      <xdr:nvSpPr>
        <xdr:cNvPr id="571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65</xdr:row>
      <xdr:rowOff>122886</xdr:rowOff>
    </xdr:from>
    <xdr:to>
      <xdr:col>87</xdr:col>
      <xdr:colOff>3756</xdr:colOff>
      <xdr:row>66</xdr:row>
      <xdr:rowOff>97683</xdr:rowOff>
    </xdr:to>
    <xdr:sp macro="" textlink="">
      <xdr:nvSpPr>
        <xdr:cNvPr id="571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65</xdr:row>
      <xdr:rowOff>122886</xdr:rowOff>
    </xdr:from>
    <xdr:to>
      <xdr:col>88</xdr:col>
      <xdr:colOff>3756</xdr:colOff>
      <xdr:row>66</xdr:row>
      <xdr:rowOff>97683</xdr:rowOff>
    </xdr:to>
    <xdr:sp macro="" textlink="">
      <xdr:nvSpPr>
        <xdr:cNvPr id="571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65</xdr:row>
      <xdr:rowOff>122886</xdr:rowOff>
    </xdr:from>
    <xdr:to>
      <xdr:col>88</xdr:col>
      <xdr:colOff>3756</xdr:colOff>
      <xdr:row>66</xdr:row>
      <xdr:rowOff>97683</xdr:rowOff>
    </xdr:to>
    <xdr:sp macro="" textlink="">
      <xdr:nvSpPr>
        <xdr:cNvPr id="571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65</xdr:row>
      <xdr:rowOff>122886</xdr:rowOff>
    </xdr:from>
    <xdr:to>
      <xdr:col>89</xdr:col>
      <xdr:colOff>3756</xdr:colOff>
      <xdr:row>66</xdr:row>
      <xdr:rowOff>97683</xdr:rowOff>
    </xdr:to>
    <xdr:sp macro="" textlink="">
      <xdr:nvSpPr>
        <xdr:cNvPr id="571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65</xdr:row>
      <xdr:rowOff>122886</xdr:rowOff>
    </xdr:from>
    <xdr:to>
      <xdr:col>89</xdr:col>
      <xdr:colOff>3756</xdr:colOff>
      <xdr:row>66</xdr:row>
      <xdr:rowOff>97683</xdr:rowOff>
    </xdr:to>
    <xdr:sp macro="" textlink="">
      <xdr:nvSpPr>
        <xdr:cNvPr id="571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65</xdr:row>
      <xdr:rowOff>122886</xdr:rowOff>
    </xdr:from>
    <xdr:to>
      <xdr:col>90</xdr:col>
      <xdr:colOff>3756</xdr:colOff>
      <xdr:row>66</xdr:row>
      <xdr:rowOff>97683</xdr:rowOff>
    </xdr:to>
    <xdr:sp macro="" textlink="">
      <xdr:nvSpPr>
        <xdr:cNvPr id="571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65</xdr:row>
      <xdr:rowOff>122886</xdr:rowOff>
    </xdr:from>
    <xdr:to>
      <xdr:col>90</xdr:col>
      <xdr:colOff>3756</xdr:colOff>
      <xdr:row>66</xdr:row>
      <xdr:rowOff>97683</xdr:rowOff>
    </xdr:to>
    <xdr:sp macro="" textlink="">
      <xdr:nvSpPr>
        <xdr:cNvPr id="571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65</xdr:row>
      <xdr:rowOff>122886</xdr:rowOff>
    </xdr:from>
    <xdr:to>
      <xdr:col>91</xdr:col>
      <xdr:colOff>3756</xdr:colOff>
      <xdr:row>66</xdr:row>
      <xdr:rowOff>97683</xdr:rowOff>
    </xdr:to>
    <xdr:sp macro="" textlink="">
      <xdr:nvSpPr>
        <xdr:cNvPr id="571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65</xdr:row>
      <xdr:rowOff>122886</xdr:rowOff>
    </xdr:from>
    <xdr:to>
      <xdr:col>91</xdr:col>
      <xdr:colOff>3756</xdr:colOff>
      <xdr:row>66</xdr:row>
      <xdr:rowOff>97683</xdr:rowOff>
    </xdr:to>
    <xdr:sp macro="" textlink="">
      <xdr:nvSpPr>
        <xdr:cNvPr id="571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65</xdr:row>
      <xdr:rowOff>122886</xdr:rowOff>
    </xdr:from>
    <xdr:to>
      <xdr:col>92</xdr:col>
      <xdr:colOff>3756</xdr:colOff>
      <xdr:row>66</xdr:row>
      <xdr:rowOff>97683</xdr:rowOff>
    </xdr:to>
    <xdr:sp macro="" textlink="">
      <xdr:nvSpPr>
        <xdr:cNvPr id="572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65</xdr:row>
      <xdr:rowOff>122886</xdr:rowOff>
    </xdr:from>
    <xdr:to>
      <xdr:col>92</xdr:col>
      <xdr:colOff>3756</xdr:colOff>
      <xdr:row>66</xdr:row>
      <xdr:rowOff>97683</xdr:rowOff>
    </xdr:to>
    <xdr:sp macro="" textlink="">
      <xdr:nvSpPr>
        <xdr:cNvPr id="572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1527756</xdr:colOff>
      <xdr:row>65</xdr:row>
      <xdr:rowOff>122886</xdr:rowOff>
    </xdr:from>
    <xdr:to>
      <xdr:col>92</xdr:col>
      <xdr:colOff>1527756</xdr:colOff>
      <xdr:row>66</xdr:row>
      <xdr:rowOff>97683</xdr:rowOff>
    </xdr:to>
    <xdr:sp macro="" textlink="">
      <xdr:nvSpPr>
        <xdr:cNvPr id="5722" name="WordArt 6"/>
        <xdr:cNvSpPr>
          <a:spLocks noChangeArrowheads="1" noChangeShapeType="1" noTextEdit="1"/>
        </xdr:cNvSpPr>
      </xdr:nvSpPr>
      <xdr:spPr bwMode="auto">
        <a:xfrm>
          <a:off x="128153106" y="294789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65</xdr:row>
      <xdr:rowOff>122886</xdr:rowOff>
    </xdr:from>
    <xdr:to>
      <xdr:col>93</xdr:col>
      <xdr:colOff>3756</xdr:colOff>
      <xdr:row>66</xdr:row>
      <xdr:rowOff>97683</xdr:rowOff>
    </xdr:to>
    <xdr:sp macro="" textlink="">
      <xdr:nvSpPr>
        <xdr:cNvPr id="572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65</xdr:row>
      <xdr:rowOff>122886</xdr:rowOff>
    </xdr:from>
    <xdr:to>
      <xdr:col>94</xdr:col>
      <xdr:colOff>3756</xdr:colOff>
      <xdr:row>66</xdr:row>
      <xdr:rowOff>97683</xdr:rowOff>
    </xdr:to>
    <xdr:sp macro="" textlink="">
      <xdr:nvSpPr>
        <xdr:cNvPr id="572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65</xdr:row>
      <xdr:rowOff>122886</xdr:rowOff>
    </xdr:from>
    <xdr:to>
      <xdr:col>94</xdr:col>
      <xdr:colOff>3756</xdr:colOff>
      <xdr:row>66</xdr:row>
      <xdr:rowOff>97683</xdr:rowOff>
    </xdr:to>
    <xdr:sp macro="" textlink="">
      <xdr:nvSpPr>
        <xdr:cNvPr id="572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65</xdr:row>
      <xdr:rowOff>122886</xdr:rowOff>
    </xdr:from>
    <xdr:to>
      <xdr:col>95</xdr:col>
      <xdr:colOff>3756</xdr:colOff>
      <xdr:row>66</xdr:row>
      <xdr:rowOff>97683</xdr:rowOff>
    </xdr:to>
    <xdr:sp macro="" textlink="">
      <xdr:nvSpPr>
        <xdr:cNvPr id="572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65</xdr:row>
      <xdr:rowOff>122886</xdr:rowOff>
    </xdr:from>
    <xdr:to>
      <xdr:col>95</xdr:col>
      <xdr:colOff>3756</xdr:colOff>
      <xdr:row>66</xdr:row>
      <xdr:rowOff>97683</xdr:rowOff>
    </xdr:to>
    <xdr:sp macro="" textlink="">
      <xdr:nvSpPr>
        <xdr:cNvPr id="572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65</xdr:row>
      <xdr:rowOff>122886</xdr:rowOff>
    </xdr:from>
    <xdr:to>
      <xdr:col>96</xdr:col>
      <xdr:colOff>3756</xdr:colOff>
      <xdr:row>66</xdr:row>
      <xdr:rowOff>97683</xdr:rowOff>
    </xdr:to>
    <xdr:sp macro="" textlink="">
      <xdr:nvSpPr>
        <xdr:cNvPr id="573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65</xdr:row>
      <xdr:rowOff>122886</xdr:rowOff>
    </xdr:from>
    <xdr:to>
      <xdr:col>96</xdr:col>
      <xdr:colOff>3756</xdr:colOff>
      <xdr:row>66</xdr:row>
      <xdr:rowOff>97683</xdr:rowOff>
    </xdr:to>
    <xdr:sp macro="" textlink="">
      <xdr:nvSpPr>
        <xdr:cNvPr id="573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65</xdr:row>
      <xdr:rowOff>122886</xdr:rowOff>
    </xdr:from>
    <xdr:to>
      <xdr:col>97</xdr:col>
      <xdr:colOff>3756</xdr:colOff>
      <xdr:row>66</xdr:row>
      <xdr:rowOff>97683</xdr:rowOff>
    </xdr:to>
    <xdr:sp macro="" textlink="">
      <xdr:nvSpPr>
        <xdr:cNvPr id="573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65</xdr:row>
      <xdr:rowOff>122886</xdr:rowOff>
    </xdr:from>
    <xdr:to>
      <xdr:col>97</xdr:col>
      <xdr:colOff>3756</xdr:colOff>
      <xdr:row>66</xdr:row>
      <xdr:rowOff>97683</xdr:rowOff>
    </xdr:to>
    <xdr:sp macro="" textlink="">
      <xdr:nvSpPr>
        <xdr:cNvPr id="573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65</xdr:row>
      <xdr:rowOff>122886</xdr:rowOff>
    </xdr:from>
    <xdr:to>
      <xdr:col>98</xdr:col>
      <xdr:colOff>3756</xdr:colOff>
      <xdr:row>66</xdr:row>
      <xdr:rowOff>97683</xdr:rowOff>
    </xdr:to>
    <xdr:sp macro="" textlink="">
      <xdr:nvSpPr>
        <xdr:cNvPr id="573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65</xdr:row>
      <xdr:rowOff>122886</xdr:rowOff>
    </xdr:from>
    <xdr:to>
      <xdr:col>98</xdr:col>
      <xdr:colOff>3756</xdr:colOff>
      <xdr:row>66</xdr:row>
      <xdr:rowOff>97683</xdr:rowOff>
    </xdr:to>
    <xdr:sp macro="" textlink="">
      <xdr:nvSpPr>
        <xdr:cNvPr id="573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65</xdr:row>
      <xdr:rowOff>122886</xdr:rowOff>
    </xdr:from>
    <xdr:to>
      <xdr:col>99</xdr:col>
      <xdr:colOff>3756</xdr:colOff>
      <xdr:row>66</xdr:row>
      <xdr:rowOff>97683</xdr:rowOff>
    </xdr:to>
    <xdr:sp macro="" textlink="">
      <xdr:nvSpPr>
        <xdr:cNvPr id="573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65</xdr:row>
      <xdr:rowOff>122886</xdr:rowOff>
    </xdr:from>
    <xdr:to>
      <xdr:col>99</xdr:col>
      <xdr:colOff>3756</xdr:colOff>
      <xdr:row>66</xdr:row>
      <xdr:rowOff>97683</xdr:rowOff>
    </xdr:to>
    <xdr:sp macro="" textlink="">
      <xdr:nvSpPr>
        <xdr:cNvPr id="573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5742" name="WordArt 6"/>
        <xdr:cNvSpPr>
          <a:spLocks noChangeArrowheads="1" noChangeShapeType="1" noTextEdit="1"/>
        </xdr:cNvSpPr>
      </xdr:nvSpPr>
      <xdr:spPr bwMode="auto">
        <a:xfrm>
          <a:off x="94047256" y="11393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5743" name="WordArt 6"/>
        <xdr:cNvSpPr>
          <a:spLocks noChangeArrowheads="1" noChangeShapeType="1" noTextEdit="1"/>
        </xdr:cNvSpPr>
      </xdr:nvSpPr>
      <xdr:spPr bwMode="auto">
        <a:xfrm>
          <a:off x="94047256" y="11393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38</xdr:row>
      <xdr:rowOff>121947</xdr:rowOff>
    </xdr:from>
    <xdr:to>
      <xdr:col>4</xdr:col>
      <xdr:colOff>3756</xdr:colOff>
      <xdr:row>39</xdr:row>
      <xdr:rowOff>96744</xdr:rowOff>
    </xdr:to>
    <xdr:sp macro="" textlink="">
      <xdr:nvSpPr>
        <xdr:cNvPr id="18352" name="WordArt 6"/>
        <xdr:cNvSpPr>
          <a:spLocks noChangeArrowheads="1" noChangeShapeType="1" noTextEdit="1"/>
        </xdr:cNvSpPr>
      </xdr:nvSpPr>
      <xdr:spPr bwMode="auto">
        <a:xfrm>
          <a:off x="64807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38</xdr:row>
      <xdr:rowOff>121947</xdr:rowOff>
    </xdr:from>
    <xdr:to>
      <xdr:col>5</xdr:col>
      <xdr:colOff>3756</xdr:colOff>
      <xdr:row>39</xdr:row>
      <xdr:rowOff>96744</xdr:rowOff>
    </xdr:to>
    <xdr:sp macro="" textlink="">
      <xdr:nvSpPr>
        <xdr:cNvPr id="18353" name="WordArt 6"/>
        <xdr:cNvSpPr>
          <a:spLocks noChangeArrowheads="1" noChangeShapeType="1" noTextEdit="1"/>
        </xdr:cNvSpPr>
      </xdr:nvSpPr>
      <xdr:spPr bwMode="auto">
        <a:xfrm>
          <a:off x="78523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38</xdr:row>
      <xdr:rowOff>121947</xdr:rowOff>
    </xdr:from>
    <xdr:to>
      <xdr:col>3</xdr:col>
      <xdr:colOff>3756</xdr:colOff>
      <xdr:row>39</xdr:row>
      <xdr:rowOff>96744</xdr:rowOff>
    </xdr:to>
    <xdr:sp macro="" textlink="">
      <xdr:nvSpPr>
        <xdr:cNvPr id="18354" name="WordArt 6"/>
        <xdr:cNvSpPr>
          <a:spLocks noChangeArrowheads="1" noChangeShapeType="1" noTextEdit="1"/>
        </xdr:cNvSpPr>
      </xdr:nvSpPr>
      <xdr:spPr bwMode="auto">
        <a:xfrm>
          <a:off x="52234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55"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56"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57"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58"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38</xdr:row>
      <xdr:rowOff>121947</xdr:rowOff>
    </xdr:from>
    <xdr:to>
      <xdr:col>4</xdr:col>
      <xdr:colOff>3756</xdr:colOff>
      <xdr:row>39</xdr:row>
      <xdr:rowOff>96744</xdr:rowOff>
    </xdr:to>
    <xdr:sp macro="" textlink="">
      <xdr:nvSpPr>
        <xdr:cNvPr id="18359" name="WordArt 6"/>
        <xdr:cNvSpPr>
          <a:spLocks noChangeArrowheads="1" noChangeShapeType="1" noTextEdit="1"/>
        </xdr:cNvSpPr>
      </xdr:nvSpPr>
      <xdr:spPr bwMode="auto">
        <a:xfrm>
          <a:off x="64807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38</xdr:row>
      <xdr:rowOff>121947</xdr:rowOff>
    </xdr:from>
    <xdr:to>
      <xdr:col>5</xdr:col>
      <xdr:colOff>3756</xdr:colOff>
      <xdr:row>39</xdr:row>
      <xdr:rowOff>96744</xdr:rowOff>
    </xdr:to>
    <xdr:sp macro="" textlink="">
      <xdr:nvSpPr>
        <xdr:cNvPr id="18360" name="WordArt 6"/>
        <xdr:cNvSpPr>
          <a:spLocks noChangeArrowheads="1" noChangeShapeType="1" noTextEdit="1"/>
        </xdr:cNvSpPr>
      </xdr:nvSpPr>
      <xdr:spPr bwMode="auto">
        <a:xfrm>
          <a:off x="78523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38</xdr:row>
      <xdr:rowOff>121947</xdr:rowOff>
    </xdr:from>
    <xdr:to>
      <xdr:col>3</xdr:col>
      <xdr:colOff>3756</xdr:colOff>
      <xdr:row>39</xdr:row>
      <xdr:rowOff>96744</xdr:rowOff>
    </xdr:to>
    <xdr:sp macro="" textlink="">
      <xdr:nvSpPr>
        <xdr:cNvPr id="18361" name="WordArt 6"/>
        <xdr:cNvSpPr>
          <a:spLocks noChangeArrowheads="1" noChangeShapeType="1" noTextEdit="1"/>
        </xdr:cNvSpPr>
      </xdr:nvSpPr>
      <xdr:spPr bwMode="auto">
        <a:xfrm>
          <a:off x="52234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62"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63"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64"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65"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6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67"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68"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69"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1"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7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7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75"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7"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9"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80"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81"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82"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83"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84"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85"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86"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8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88"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89"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9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91"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9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93"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06"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0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08"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09"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0"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1088443</xdr:colOff>
      <xdr:row>38</xdr:row>
      <xdr:rowOff>121947</xdr:rowOff>
    </xdr:from>
    <xdr:to>
      <xdr:col>57</xdr:col>
      <xdr:colOff>1088443</xdr:colOff>
      <xdr:row>39</xdr:row>
      <xdr:rowOff>96744</xdr:rowOff>
    </xdr:to>
    <xdr:sp macro="" textlink="">
      <xdr:nvSpPr>
        <xdr:cNvPr id="21011" name="WordArt 6"/>
        <xdr:cNvSpPr>
          <a:spLocks noChangeArrowheads="1" noChangeShapeType="1" noTextEdit="1"/>
        </xdr:cNvSpPr>
      </xdr:nvSpPr>
      <xdr:spPr bwMode="auto">
        <a:xfrm>
          <a:off x="867943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13"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14"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15"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6"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7"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9"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20"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21"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22"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23"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24"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25"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26"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27"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28"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29"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30"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936043</xdr:colOff>
      <xdr:row>38</xdr:row>
      <xdr:rowOff>121947</xdr:rowOff>
    </xdr:from>
    <xdr:to>
      <xdr:col>55</xdr:col>
      <xdr:colOff>936043</xdr:colOff>
      <xdr:row>39</xdr:row>
      <xdr:rowOff>96744</xdr:rowOff>
    </xdr:to>
    <xdr:sp macro="" textlink="">
      <xdr:nvSpPr>
        <xdr:cNvPr id="21031" name="WordArt 6"/>
        <xdr:cNvSpPr>
          <a:spLocks noChangeArrowheads="1" noChangeShapeType="1" noTextEdit="1"/>
        </xdr:cNvSpPr>
      </xdr:nvSpPr>
      <xdr:spPr bwMode="auto">
        <a:xfrm>
          <a:off x="8765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3"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3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35"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3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7"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39"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0"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41"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42"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4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44"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45"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6"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7"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48"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49"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50"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1"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53"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54"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55"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56"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5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9"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60"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61"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62"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63"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64"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65"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6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67"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6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69"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70"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71"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2"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3"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74"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75"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7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77"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78"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9"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1"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8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8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85"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7"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9"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15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15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15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15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15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5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6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16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16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16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16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16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16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16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6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6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17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17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17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17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17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17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7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7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7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7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7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7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18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18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18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18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18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18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8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8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8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8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8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8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8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8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8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8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19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19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19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19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19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19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19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19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19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19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19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19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19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19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19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19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19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19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20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20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20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20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20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20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20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20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20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1564693</xdr:colOff>
      <xdr:row>38</xdr:row>
      <xdr:rowOff>464847</xdr:rowOff>
    </xdr:from>
    <xdr:to>
      <xdr:col>97</xdr:col>
      <xdr:colOff>1564693</xdr:colOff>
      <xdr:row>40</xdr:row>
      <xdr:rowOff>134844</xdr:rowOff>
    </xdr:to>
    <xdr:sp macro="" textlink="">
      <xdr:nvSpPr>
        <xdr:cNvPr id="22023" name="WordArt 6"/>
        <xdr:cNvSpPr>
          <a:spLocks noChangeArrowheads="1" noChangeShapeType="1" noTextEdit="1"/>
        </xdr:cNvSpPr>
      </xdr:nvSpPr>
      <xdr:spPr bwMode="auto">
        <a:xfrm>
          <a:off x="123465643" y="170573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20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20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764593</xdr:colOff>
      <xdr:row>38</xdr:row>
      <xdr:rowOff>102897</xdr:rowOff>
    </xdr:from>
    <xdr:to>
      <xdr:col>98</xdr:col>
      <xdr:colOff>764593</xdr:colOff>
      <xdr:row>39</xdr:row>
      <xdr:rowOff>77694</xdr:rowOff>
    </xdr:to>
    <xdr:sp macro="" textlink="">
      <xdr:nvSpPr>
        <xdr:cNvPr id="22056" name="WordArt 6"/>
        <xdr:cNvSpPr>
          <a:spLocks noChangeArrowheads="1" noChangeShapeType="1" noTextEdit="1"/>
        </xdr:cNvSpPr>
      </xdr:nvSpPr>
      <xdr:spPr bwMode="auto">
        <a:xfrm>
          <a:off x="139010443" y="1715264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20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20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0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0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1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1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1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1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1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1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1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1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1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21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1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1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1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21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240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240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0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0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241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241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241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241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241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241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1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1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1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1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1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1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242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242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242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242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242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242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2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2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2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2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2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2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2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2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2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2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243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243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243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243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243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243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3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3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3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3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3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3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3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3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3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3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3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3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3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3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4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4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4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4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244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4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4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4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244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244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244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244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244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245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245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245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245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5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5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6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6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6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6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6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246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6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6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6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246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246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246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246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246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28274"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28275"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28277"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28278"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28279"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28280"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28283"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28284"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28285"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28286"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45</xdr:row>
      <xdr:rowOff>0</xdr:rowOff>
    </xdr:from>
    <xdr:to>
      <xdr:col>32</xdr:col>
      <xdr:colOff>1012243</xdr:colOff>
      <xdr:row>45</xdr:row>
      <xdr:rowOff>91796</xdr:rowOff>
    </xdr:to>
    <xdr:sp macro="" textlink="">
      <xdr:nvSpPr>
        <xdr:cNvPr id="28287" name="WordArt 5"/>
        <xdr:cNvSpPr>
          <a:spLocks noChangeArrowheads="1" noChangeShapeType="1" noTextEdit="1"/>
        </xdr:cNvSpPr>
      </xdr:nvSpPr>
      <xdr:spPr bwMode="auto">
        <a:xfrm>
          <a:off x="43922368" y="1102583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45</xdr:row>
      <xdr:rowOff>0</xdr:rowOff>
    </xdr:from>
    <xdr:to>
      <xdr:col>32</xdr:col>
      <xdr:colOff>1012243</xdr:colOff>
      <xdr:row>45</xdr:row>
      <xdr:rowOff>91796</xdr:rowOff>
    </xdr:to>
    <xdr:sp macro="" textlink="">
      <xdr:nvSpPr>
        <xdr:cNvPr id="28288" name="WordArt 5"/>
        <xdr:cNvSpPr>
          <a:spLocks noChangeArrowheads="1" noChangeShapeType="1" noTextEdit="1"/>
        </xdr:cNvSpPr>
      </xdr:nvSpPr>
      <xdr:spPr bwMode="auto">
        <a:xfrm>
          <a:off x="43922368" y="1102583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45</xdr:row>
      <xdr:rowOff>0</xdr:rowOff>
    </xdr:from>
    <xdr:to>
      <xdr:col>33</xdr:col>
      <xdr:colOff>3756</xdr:colOff>
      <xdr:row>45</xdr:row>
      <xdr:rowOff>96744</xdr:rowOff>
    </xdr:to>
    <xdr:sp macro="" textlink="">
      <xdr:nvSpPr>
        <xdr:cNvPr id="28289" name="WordArt 6"/>
        <xdr:cNvSpPr>
          <a:spLocks noChangeArrowheads="1" noChangeShapeType="1" noTextEdit="1"/>
        </xdr:cNvSpPr>
      </xdr:nvSpPr>
      <xdr:spPr bwMode="auto">
        <a:xfrm>
          <a:off x="44371206" y="110375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28290"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28291"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28293"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28294"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28295"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28296"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28299"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28300"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28301"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28302"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32</xdr:row>
      <xdr:rowOff>122886</xdr:rowOff>
    </xdr:from>
    <xdr:to>
      <xdr:col>46</xdr:col>
      <xdr:colOff>3756</xdr:colOff>
      <xdr:row>33</xdr:row>
      <xdr:rowOff>97683</xdr:rowOff>
    </xdr:to>
    <xdr:sp macro="" textlink="">
      <xdr:nvSpPr>
        <xdr:cNvPr id="28653" name="WordArt 6"/>
        <xdr:cNvSpPr>
          <a:spLocks noChangeArrowheads="1" noChangeShapeType="1" noTextEdit="1"/>
        </xdr:cNvSpPr>
      </xdr:nvSpPr>
      <xdr:spPr bwMode="auto">
        <a:xfrm>
          <a:off x="65805631"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32</xdr:row>
      <xdr:rowOff>122886</xdr:rowOff>
    </xdr:from>
    <xdr:to>
      <xdr:col>46</xdr:col>
      <xdr:colOff>3756</xdr:colOff>
      <xdr:row>33</xdr:row>
      <xdr:rowOff>97683</xdr:rowOff>
    </xdr:to>
    <xdr:sp macro="" textlink="">
      <xdr:nvSpPr>
        <xdr:cNvPr id="28654" name="WordArt 6"/>
        <xdr:cNvSpPr>
          <a:spLocks noChangeArrowheads="1" noChangeShapeType="1" noTextEdit="1"/>
        </xdr:cNvSpPr>
      </xdr:nvSpPr>
      <xdr:spPr bwMode="auto">
        <a:xfrm>
          <a:off x="65805631"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28669" name="WordArt 6"/>
        <xdr:cNvSpPr>
          <a:spLocks noChangeArrowheads="1" noChangeShapeType="1" noTextEdit="1"/>
        </xdr:cNvSpPr>
      </xdr:nvSpPr>
      <xdr:spPr bwMode="auto">
        <a:xfrm>
          <a:off x="831570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8670" name="WordArt 6"/>
        <xdr:cNvSpPr>
          <a:spLocks noChangeArrowheads="1" noChangeShapeType="1" noTextEdit="1"/>
        </xdr:cNvSpPr>
      </xdr:nvSpPr>
      <xdr:spPr bwMode="auto">
        <a:xfrm>
          <a:off x="849985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31</xdr:row>
      <xdr:rowOff>121947</xdr:rowOff>
    </xdr:from>
    <xdr:to>
      <xdr:col>59</xdr:col>
      <xdr:colOff>3756</xdr:colOff>
      <xdr:row>32</xdr:row>
      <xdr:rowOff>96744</xdr:rowOff>
    </xdr:to>
    <xdr:sp macro="" textlink="">
      <xdr:nvSpPr>
        <xdr:cNvPr id="28671" name="WordArt 6"/>
        <xdr:cNvSpPr>
          <a:spLocks noChangeArrowheads="1" noChangeShapeType="1" noTextEdit="1"/>
        </xdr:cNvSpPr>
      </xdr:nvSpPr>
      <xdr:spPr bwMode="auto">
        <a:xfrm>
          <a:off x="8661775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2"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3"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28674" name="WordArt 6"/>
        <xdr:cNvSpPr>
          <a:spLocks noChangeArrowheads="1" noChangeShapeType="1" noTextEdit="1"/>
        </xdr:cNvSpPr>
      </xdr:nvSpPr>
      <xdr:spPr bwMode="auto">
        <a:xfrm>
          <a:off x="831570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8675" name="WordArt 6"/>
        <xdr:cNvSpPr>
          <a:spLocks noChangeArrowheads="1" noChangeShapeType="1" noTextEdit="1"/>
        </xdr:cNvSpPr>
      </xdr:nvSpPr>
      <xdr:spPr bwMode="auto">
        <a:xfrm>
          <a:off x="849985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31</xdr:row>
      <xdr:rowOff>121947</xdr:rowOff>
    </xdr:from>
    <xdr:to>
      <xdr:col>59</xdr:col>
      <xdr:colOff>3756</xdr:colOff>
      <xdr:row>32</xdr:row>
      <xdr:rowOff>96744</xdr:rowOff>
    </xdr:to>
    <xdr:sp macro="" textlink="">
      <xdr:nvSpPr>
        <xdr:cNvPr id="28676" name="WordArt 6"/>
        <xdr:cNvSpPr>
          <a:spLocks noChangeArrowheads="1" noChangeShapeType="1" noTextEdit="1"/>
        </xdr:cNvSpPr>
      </xdr:nvSpPr>
      <xdr:spPr bwMode="auto">
        <a:xfrm>
          <a:off x="8661775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7"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8"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79"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0"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1"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2"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3"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4"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5"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6"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0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0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6"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3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1"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1"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6"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29805"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29806"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29807"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64</xdr:row>
      <xdr:rowOff>121947</xdr:rowOff>
    </xdr:from>
    <xdr:to>
      <xdr:col>36</xdr:col>
      <xdr:colOff>1012243</xdr:colOff>
      <xdr:row>65</xdr:row>
      <xdr:rowOff>96744</xdr:rowOff>
    </xdr:to>
    <xdr:sp macro="" textlink="">
      <xdr:nvSpPr>
        <xdr:cNvPr id="29808"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1"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2"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3"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4"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5"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6"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7"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8"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9"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0"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1"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2"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4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6"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7"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48"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9"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50"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1"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2"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3"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4"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6"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29861"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29862"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29863"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29864"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29865"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66"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67"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29868"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29869"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70"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71"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29872"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73"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74"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29875"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29876"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77"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78"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29879"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80"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81"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29882"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83"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29884"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16"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17"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19"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0"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1"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2"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25"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26"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27"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28"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31</xdr:row>
      <xdr:rowOff>0</xdr:rowOff>
    </xdr:from>
    <xdr:to>
      <xdr:col>32</xdr:col>
      <xdr:colOff>1012243</xdr:colOff>
      <xdr:row>31</xdr:row>
      <xdr:rowOff>91796</xdr:rowOff>
    </xdr:to>
    <xdr:sp macro="" textlink="">
      <xdr:nvSpPr>
        <xdr:cNvPr id="29929" name="WordArt 5"/>
        <xdr:cNvSpPr>
          <a:spLocks noChangeArrowheads="1" noChangeShapeType="1" noTextEdit="1"/>
        </xdr:cNvSpPr>
      </xdr:nvSpPr>
      <xdr:spPr bwMode="auto">
        <a:xfrm>
          <a:off x="49056343" y="26346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31</xdr:row>
      <xdr:rowOff>0</xdr:rowOff>
    </xdr:from>
    <xdr:to>
      <xdr:col>32</xdr:col>
      <xdr:colOff>1012243</xdr:colOff>
      <xdr:row>31</xdr:row>
      <xdr:rowOff>91796</xdr:rowOff>
    </xdr:to>
    <xdr:sp macro="" textlink="">
      <xdr:nvSpPr>
        <xdr:cNvPr id="29930" name="WordArt 5"/>
        <xdr:cNvSpPr>
          <a:spLocks noChangeArrowheads="1" noChangeShapeType="1" noTextEdit="1"/>
        </xdr:cNvSpPr>
      </xdr:nvSpPr>
      <xdr:spPr bwMode="auto">
        <a:xfrm>
          <a:off x="49056343" y="26346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31</xdr:row>
      <xdr:rowOff>0</xdr:rowOff>
    </xdr:from>
    <xdr:to>
      <xdr:col>29</xdr:col>
      <xdr:colOff>3756</xdr:colOff>
      <xdr:row>31</xdr:row>
      <xdr:rowOff>96744</xdr:rowOff>
    </xdr:to>
    <xdr:sp macro="" textlink="">
      <xdr:nvSpPr>
        <xdr:cNvPr id="29931" name="WordArt 6"/>
        <xdr:cNvSpPr>
          <a:spLocks noChangeArrowheads="1" noChangeShapeType="1" noTextEdit="1"/>
        </xdr:cNvSpPr>
      </xdr:nvSpPr>
      <xdr:spPr bwMode="auto">
        <a:xfrm>
          <a:off x="49705206" y="26346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32"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33"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5"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6"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7"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8"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41"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42"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43"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44"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49"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0"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1"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2"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37</xdr:row>
      <xdr:rowOff>0</xdr:rowOff>
    </xdr:from>
    <xdr:to>
      <xdr:col>30</xdr:col>
      <xdr:colOff>1012243</xdr:colOff>
      <xdr:row>37</xdr:row>
      <xdr:rowOff>91796</xdr:rowOff>
    </xdr:to>
    <xdr:sp macro="" textlink="">
      <xdr:nvSpPr>
        <xdr:cNvPr id="33146" name="WordArt 5"/>
        <xdr:cNvSpPr>
          <a:spLocks noChangeArrowheads="1" noChangeShapeType="1" noTextEdit="1"/>
        </xdr:cNvSpPr>
      </xdr:nvSpPr>
      <xdr:spPr bwMode="auto">
        <a:xfrm>
          <a:off x="455511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37</xdr:row>
      <xdr:rowOff>0</xdr:rowOff>
    </xdr:from>
    <xdr:to>
      <xdr:col>30</xdr:col>
      <xdr:colOff>1012243</xdr:colOff>
      <xdr:row>37</xdr:row>
      <xdr:rowOff>91796</xdr:rowOff>
    </xdr:to>
    <xdr:sp macro="" textlink="">
      <xdr:nvSpPr>
        <xdr:cNvPr id="33147" name="WordArt 5"/>
        <xdr:cNvSpPr>
          <a:spLocks noChangeArrowheads="1" noChangeShapeType="1" noTextEdit="1"/>
        </xdr:cNvSpPr>
      </xdr:nvSpPr>
      <xdr:spPr bwMode="auto">
        <a:xfrm>
          <a:off x="455511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37</xdr:row>
      <xdr:rowOff>0</xdr:rowOff>
    </xdr:from>
    <xdr:to>
      <xdr:col>31</xdr:col>
      <xdr:colOff>3756</xdr:colOff>
      <xdr:row>37</xdr:row>
      <xdr:rowOff>96744</xdr:rowOff>
    </xdr:to>
    <xdr:sp macro="" textlink="">
      <xdr:nvSpPr>
        <xdr:cNvPr id="33148" name="WordArt 6"/>
        <xdr:cNvSpPr>
          <a:spLocks noChangeArrowheads="1" noChangeShapeType="1" noTextEdit="1"/>
        </xdr:cNvSpPr>
      </xdr:nvSpPr>
      <xdr:spPr bwMode="auto">
        <a:xfrm>
          <a:off x="46009506" y="11487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4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50"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2"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3"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4"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5"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158"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159"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160"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161"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38</xdr:row>
      <xdr:rowOff>122886</xdr:rowOff>
    </xdr:from>
    <xdr:to>
      <xdr:col>46</xdr:col>
      <xdr:colOff>3756</xdr:colOff>
      <xdr:row>39</xdr:row>
      <xdr:rowOff>97683</xdr:rowOff>
    </xdr:to>
    <xdr:sp macro="" textlink="">
      <xdr:nvSpPr>
        <xdr:cNvPr id="33162" name="WordArt 6"/>
        <xdr:cNvSpPr>
          <a:spLocks noChangeArrowheads="1" noChangeShapeType="1" noTextEdit="1"/>
        </xdr:cNvSpPr>
      </xdr:nvSpPr>
      <xdr:spPr bwMode="auto">
        <a:xfrm>
          <a:off x="6831705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38</xdr:row>
      <xdr:rowOff>122886</xdr:rowOff>
    </xdr:from>
    <xdr:to>
      <xdr:col>46</xdr:col>
      <xdr:colOff>3756</xdr:colOff>
      <xdr:row>39</xdr:row>
      <xdr:rowOff>97683</xdr:rowOff>
    </xdr:to>
    <xdr:sp macro="" textlink="">
      <xdr:nvSpPr>
        <xdr:cNvPr id="33163" name="WordArt 6"/>
        <xdr:cNvSpPr>
          <a:spLocks noChangeArrowheads="1" noChangeShapeType="1" noTextEdit="1"/>
        </xdr:cNvSpPr>
      </xdr:nvSpPr>
      <xdr:spPr bwMode="auto">
        <a:xfrm>
          <a:off x="6831705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37</xdr:row>
      <xdr:rowOff>121947</xdr:rowOff>
    </xdr:from>
    <xdr:to>
      <xdr:col>57</xdr:col>
      <xdr:colOff>3756</xdr:colOff>
      <xdr:row>38</xdr:row>
      <xdr:rowOff>96744</xdr:rowOff>
    </xdr:to>
    <xdr:sp macro="" textlink="">
      <xdr:nvSpPr>
        <xdr:cNvPr id="33164" name="WordArt 6"/>
        <xdr:cNvSpPr>
          <a:spLocks noChangeArrowheads="1" noChangeShapeType="1" noTextEdit="1"/>
        </xdr:cNvSpPr>
      </xdr:nvSpPr>
      <xdr:spPr bwMode="auto">
        <a:xfrm>
          <a:off x="857097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6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37</xdr:row>
      <xdr:rowOff>121947</xdr:rowOff>
    </xdr:from>
    <xdr:to>
      <xdr:col>59</xdr:col>
      <xdr:colOff>3756</xdr:colOff>
      <xdr:row>38</xdr:row>
      <xdr:rowOff>96744</xdr:rowOff>
    </xdr:to>
    <xdr:sp macro="" textlink="">
      <xdr:nvSpPr>
        <xdr:cNvPr id="33166" name="WordArt 6"/>
        <xdr:cNvSpPr>
          <a:spLocks noChangeArrowheads="1" noChangeShapeType="1" noTextEdit="1"/>
        </xdr:cNvSpPr>
      </xdr:nvSpPr>
      <xdr:spPr bwMode="auto">
        <a:xfrm>
          <a:off x="895578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67"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68"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37</xdr:row>
      <xdr:rowOff>121947</xdr:rowOff>
    </xdr:from>
    <xdr:to>
      <xdr:col>57</xdr:col>
      <xdr:colOff>3756</xdr:colOff>
      <xdr:row>38</xdr:row>
      <xdr:rowOff>96744</xdr:rowOff>
    </xdr:to>
    <xdr:sp macro="" textlink="">
      <xdr:nvSpPr>
        <xdr:cNvPr id="33169" name="WordArt 6"/>
        <xdr:cNvSpPr>
          <a:spLocks noChangeArrowheads="1" noChangeShapeType="1" noTextEdit="1"/>
        </xdr:cNvSpPr>
      </xdr:nvSpPr>
      <xdr:spPr bwMode="auto">
        <a:xfrm>
          <a:off x="857097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70"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37</xdr:row>
      <xdr:rowOff>121947</xdr:rowOff>
    </xdr:from>
    <xdr:to>
      <xdr:col>59</xdr:col>
      <xdr:colOff>3756</xdr:colOff>
      <xdr:row>38</xdr:row>
      <xdr:rowOff>96744</xdr:rowOff>
    </xdr:to>
    <xdr:sp macro="" textlink="">
      <xdr:nvSpPr>
        <xdr:cNvPr id="33171" name="WordArt 6"/>
        <xdr:cNvSpPr>
          <a:spLocks noChangeArrowheads="1" noChangeShapeType="1" noTextEdit="1"/>
        </xdr:cNvSpPr>
      </xdr:nvSpPr>
      <xdr:spPr bwMode="auto">
        <a:xfrm>
          <a:off x="895578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72"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73"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4"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5"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6"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7"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78"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7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80"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81"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2"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3"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4"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5"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6"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7"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88"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89"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0"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1"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2"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3"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06"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1240843</xdr:colOff>
      <xdr:row>37</xdr:row>
      <xdr:rowOff>64797</xdr:rowOff>
    </xdr:from>
    <xdr:to>
      <xdr:col>79</xdr:col>
      <xdr:colOff>1240843</xdr:colOff>
      <xdr:row>38</xdr:row>
      <xdr:rowOff>39594</xdr:rowOff>
    </xdr:to>
    <xdr:sp macro="" textlink="">
      <xdr:nvSpPr>
        <xdr:cNvPr id="33207" name="WordArt 6"/>
        <xdr:cNvSpPr>
          <a:spLocks noChangeArrowheads="1" noChangeShapeType="1" noTextEdit="1"/>
        </xdr:cNvSpPr>
      </xdr:nvSpPr>
      <xdr:spPr bwMode="auto">
        <a:xfrm>
          <a:off x="126456493" y="16352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383593</xdr:colOff>
      <xdr:row>37</xdr:row>
      <xdr:rowOff>102897</xdr:rowOff>
    </xdr:from>
    <xdr:to>
      <xdr:col>77</xdr:col>
      <xdr:colOff>383593</xdr:colOff>
      <xdr:row>38</xdr:row>
      <xdr:rowOff>77694</xdr:rowOff>
    </xdr:to>
    <xdr:sp macro="" textlink="">
      <xdr:nvSpPr>
        <xdr:cNvPr id="33208" name="WordArt 6"/>
        <xdr:cNvSpPr>
          <a:spLocks noChangeArrowheads="1" noChangeShapeType="1" noTextEdit="1"/>
        </xdr:cNvSpPr>
      </xdr:nvSpPr>
      <xdr:spPr bwMode="auto">
        <a:xfrm>
          <a:off x="122284543" y="16390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09"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37</xdr:row>
      <xdr:rowOff>121947</xdr:rowOff>
    </xdr:from>
    <xdr:to>
      <xdr:col>65</xdr:col>
      <xdr:colOff>1012243</xdr:colOff>
      <xdr:row>38</xdr:row>
      <xdr:rowOff>96744</xdr:rowOff>
    </xdr:to>
    <xdr:sp macro="" textlink="">
      <xdr:nvSpPr>
        <xdr:cNvPr id="33210" name="WordArt 6"/>
        <xdr:cNvSpPr>
          <a:spLocks noChangeArrowheads="1" noChangeShapeType="1" noTextEdit="1"/>
        </xdr:cNvSpPr>
      </xdr:nvSpPr>
      <xdr:spPr bwMode="auto">
        <a:xfrm>
          <a:off x="1292949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37</xdr:row>
      <xdr:rowOff>121947</xdr:rowOff>
    </xdr:from>
    <xdr:to>
      <xdr:col>65</xdr:col>
      <xdr:colOff>1012243</xdr:colOff>
      <xdr:row>38</xdr:row>
      <xdr:rowOff>96744</xdr:rowOff>
    </xdr:to>
    <xdr:sp macro="" textlink="">
      <xdr:nvSpPr>
        <xdr:cNvPr id="33211" name="WordArt 6"/>
        <xdr:cNvSpPr>
          <a:spLocks noChangeArrowheads="1" noChangeShapeType="1" noTextEdit="1"/>
        </xdr:cNvSpPr>
      </xdr:nvSpPr>
      <xdr:spPr bwMode="auto">
        <a:xfrm>
          <a:off x="1292949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2"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3"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4"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5"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6"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7"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18"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1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1"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2"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3"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4"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27"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28"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29"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30"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37</xdr:row>
      <xdr:rowOff>0</xdr:rowOff>
    </xdr:from>
    <xdr:to>
      <xdr:col>32</xdr:col>
      <xdr:colOff>1012243</xdr:colOff>
      <xdr:row>37</xdr:row>
      <xdr:rowOff>91796</xdr:rowOff>
    </xdr:to>
    <xdr:sp macro="" textlink="">
      <xdr:nvSpPr>
        <xdr:cNvPr id="33231" name="WordArt 5"/>
        <xdr:cNvSpPr>
          <a:spLocks noChangeArrowheads="1" noChangeShapeType="1" noTextEdit="1"/>
        </xdr:cNvSpPr>
      </xdr:nvSpPr>
      <xdr:spPr bwMode="auto">
        <a:xfrm>
          <a:off x="490563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37</xdr:row>
      <xdr:rowOff>0</xdr:rowOff>
    </xdr:from>
    <xdr:to>
      <xdr:col>32</xdr:col>
      <xdr:colOff>1012243</xdr:colOff>
      <xdr:row>37</xdr:row>
      <xdr:rowOff>91796</xdr:rowOff>
    </xdr:to>
    <xdr:sp macro="" textlink="">
      <xdr:nvSpPr>
        <xdr:cNvPr id="33232" name="WordArt 5"/>
        <xdr:cNvSpPr>
          <a:spLocks noChangeArrowheads="1" noChangeShapeType="1" noTextEdit="1"/>
        </xdr:cNvSpPr>
      </xdr:nvSpPr>
      <xdr:spPr bwMode="auto">
        <a:xfrm>
          <a:off x="490563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37</xdr:row>
      <xdr:rowOff>0</xdr:rowOff>
    </xdr:from>
    <xdr:to>
      <xdr:col>33</xdr:col>
      <xdr:colOff>3756</xdr:colOff>
      <xdr:row>37</xdr:row>
      <xdr:rowOff>96744</xdr:rowOff>
    </xdr:to>
    <xdr:sp macro="" textlink="">
      <xdr:nvSpPr>
        <xdr:cNvPr id="33233" name="WordArt 6"/>
        <xdr:cNvSpPr>
          <a:spLocks noChangeArrowheads="1" noChangeShapeType="1" noTextEdit="1"/>
        </xdr:cNvSpPr>
      </xdr:nvSpPr>
      <xdr:spPr bwMode="auto">
        <a:xfrm>
          <a:off x="49705206" y="11487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34"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35"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7"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8"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9"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40"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43"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44"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45"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46"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1"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2"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3"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4"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45</xdr:row>
      <xdr:rowOff>121947</xdr:rowOff>
    </xdr:from>
    <xdr:to>
      <xdr:col>61</xdr:col>
      <xdr:colOff>3756</xdr:colOff>
      <xdr:row>46</xdr:row>
      <xdr:rowOff>96744</xdr:rowOff>
    </xdr:to>
    <xdr:sp macro="" textlink="">
      <xdr:nvSpPr>
        <xdr:cNvPr id="52607"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45</xdr:row>
      <xdr:rowOff>121947</xdr:rowOff>
    </xdr:from>
    <xdr:to>
      <xdr:col>42</xdr:col>
      <xdr:colOff>3756</xdr:colOff>
      <xdr:row>46</xdr:row>
      <xdr:rowOff>96744</xdr:rowOff>
    </xdr:to>
    <xdr:sp macro="" textlink="">
      <xdr:nvSpPr>
        <xdr:cNvPr id="52610" name="WordArt 6"/>
        <xdr:cNvSpPr>
          <a:spLocks noChangeArrowheads="1" noChangeShapeType="1" noTextEdit="1"/>
        </xdr:cNvSpPr>
      </xdr:nvSpPr>
      <xdr:spPr bwMode="auto">
        <a:xfrm>
          <a:off x="62163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45</xdr:row>
      <xdr:rowOff>121947</xdr:rowOff>
    </xdr:from>
    <xdr:to>
      <xdr:col>41</xdr:col>
      <xdr:colOff>1012243</xdr:colOff>
      <xdr:row>46</xdr:row>
      <xdr:rowOff>96744</xdr:rowOff>
    </xdr:to>
    <xdr:sp macro="" textlink="">
      <xdr:nvSpPr>
        <xdr:cNvPr id="52611"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45</xdr:row>
      <xdr:rowOff>121947</xdr:rowOff>
    </xdr:from>
    <xdr:to>
      <xdr:col>41</xdr:col>
      <xdr:colOff>1012243</xdr:colOff>
      <xdr:row>46</xdr:row>
      <xdr:rowOff>96744</xdr:rowOff>
    </xdr:to>
    <xdr:sp macro="" textlink="">
      <xdr:nvSpPr>
        <xdr:cNvPr id="52612"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121947</xdr:rowOff>
    </xdr:from>
    <xdr:to>
      <xdr:col>43</xdr:col>
      <xdr:colOff>3756</xdr:colOff>
      <xdr:row>46</xdr:row>
      <xdr:rowOff>96744</xdr:rowOff>
    </xdr:to>
    <xdr:sp macro="" textlink="">
      <xdr:nvSpPr>
        <xdr:cNvPr id="52613" name="WordArt 6"/>
        <xdr:cNvSpPr>
          <a:spLocks noChangeArrowheads="1" noChangeShapeType="1" noTextEdit="1"/>
        </xdr:cNvSpPr>
      </xdr:nvSpPr>
      <xdr:spPr bwMode="auto">
        <a:xfrm>
          <a:off x="63421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614"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615"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616"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617"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52618"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52619"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45</xdr:row>
      <xdr:rowOff>121947</xdr:rowOff>
    </xdr:from>
    <xdr:to>
      <xdr:col>24</xdr:col>
      <xdr:colOff>1012243</xdr:colOff>
      <xdr:row>46</xdr:row>
      <xdr:rowOff>96744</xdr:rowOff>
    </xdr:to>
    <xdr:sp macro="" textlink="">
      <xdr:nvSpPr>
        <xdr:cNvPr id="52620"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45</xdr:row>
      <xdr:rowOff>121947</xdr:rowOff>
    </xdr:from>
    <xdr:to>
      <xdr:col>24</xdr:col>
      <xdr:colOff>1012243</xdr:colOff>
      <xdr:row>46</xdr:row>
      <xdr:rowOff>96744</xdr:rowOff>
    </xdr:to>
    <xdr:sp macro="" textlink="">
      <xdr:nvSpPr>
        <xdr:cNvPr id="52621"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121947</xdr:rowOff>
    </xdr:from>
    <xdr:to>
      <xdr:col>45</xdr:col>
      <xdr:colOff>1012243</xdr:colOff>
      <xdr:row>46</xdr:row>
      <xdr:rowOff>96744</xdr:rowOff>
    </xdr:to>
    <xdr:sp macro="" textlink="">
      <xdr:nvSpPr>
        <xdr:cNvPr id="52622"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121947</xdr:rowOff>
    </xdr:from>
    <xdr:to>
      <xdr:col>45</xdr:col>
      <xdr:colOff>1012243</xdr:colOff>
      <xdr:row>46</xdr:row>
      <xdr:rowOff>96744</xdr:rowOff>
    </xdr:to>
    <xdr:sp macro="" textlink="">
      <xdr:nvSpPr>
        <xdr:cNvPr id="52623"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45</xdr:row>
      <xdr:rowOff>121947</xdr:rowOff>
    </xdr:from>
    <xdr:to>
      <xdr:col>57</xdr:col>
      <xdr:colOff>3756</xdr:colOff>
      <xdr:row>46</xdr:row>
      <xdr:rowOff>96744</xdr:rowOff>
    </xdr:to>
    <xdr:sp macro="" textlink="">
      <xdr:nvSpPr>
        <xdr:cNvPr id="52624" name="WordArt 6"/>
        <xdr:cNvSpPr>
          <a:spLocks noChangeArrowheads="1" noChangeShapeType="1" noTextEdit="1"/>
        </xdr:cNvSpPr>
      </xdr:nvSpPr>
      <xdr:spPr bwMode="auto">
        <a:xfrm>
          <a:off x="85709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45</xdr:row>
      <xdr:rowOff>121947</xdr:rowOff>
    </xdr:from>
    <xdr:to>
      <xdr:col>58</xdr:col>
      <xdr:colOff>3756</xdr:colOff>
      <xdr:row>46</xdr:row>
      <xdr:rowOff>96744</xdr:rowOff>
    </xdr:to>
    <xdr:sp macro="" textlink="">
      <xdr:nvSpPr>
        <xdr:cNvPr id="52625" name="WordArt 6"/>
        <xdr:cNvSpPr>
          <a:spLocks noChangeArrowheads="1" noChangeShapeType="1" noTextEdit="1"/>
        </xdr:cNvSpPr>
      </xdr:nvSpPr>
      <xdr:spPr bwMode="auto">
        <a:xfrm>
          <a:off x="879385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52626" name="WordArt 6"/>
        <xdr:cNvSpPr>
          <a:spLocks noChangeArrowheads="1" noChangeShapeType="1" noTextEdit="1"/>
        </xdr:cNvSpPr>
      </xdr:nvSpPr>
      <xdr:spPr bwMode="auto">
        <a:xfrm>
          <a:off x="89557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52628"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45</xdr:row>
      <xdr:rowOff>121947</xdr:rowOff>
    </xdr:from>
    <xdr:to>
      <xdr:col>61</xdr:col>
      <xdr:colOff>3756</xdr:colOff>
      <xdr:row>46</xdr:row>
      <xdr:rowOff>96744</xdr:rowOff>
    </xdr:to>
    <xdr:sp macro="" textlink="">
      <xdr:nvSpPr>
        <xdr:cNvPr id="52638"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45</xdr:row>
      <xdr:rowOff>121947</xdr:rowOff>
    </xdr:from>
    <xdr:to>
      <xdr:col>62</xdr:col>
      <xdr:colOff>3756</xdr:colOff>
      <xdr:row>46</xdr:row>
      <xdr:rowOff>96744</xdr:rowOff>
    </xdr:to>
    <xdr:sp macro="" textlink="">
      <xdr:nvSpPr>
        <xdr:cNvPr id="52639" name="WordArt 6"/>
        <xdr:cNvSpPr>
          <a:spLocks noChangeArrowheads="1" noChangeShapeType="1" noTextEdit="1"/>
        </xdr:cNvSpPr>
      </xdr:nvSpPr>
      <xdr:spPr bwMode="auto">
        <a:xfrm>
          <a:off x="111655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45</xdr:row>
      <xdr:rowOff>121947</xdr:rowOff>
    </xdr:from>
    <xdr:to>
      <xdr:col>63</xdr:col>
      <xdr:colOff>3756</xdr:colOff>
      <xdr:row>46</xdr:row>
      <xdr:rowOff>96744</xdr:rowOff>
    </xdr:to>
    <xdr:sp macro="" textlink="">
      <xdr:nvSpPr>
        <xdr:cNvPr id="52640" name="WordArt 6"/>
        <xdr:cNvSpPr>
          <a:spLocks noChangeArrowheads="1" noChangeShapeType="1" noTextEdit="1"/>
        </xdr:cNvSpPr>
      </xdr:nvSpPr>
      <xdr:spPr bwMode="auto">
        <a:xfrm>
          <a:off x="113236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45</xdr:row>
      <xdr:rowOff>121947</xdr:rowOff>
    </xdr:from>
    <xdr:to>
      <xdr:col>64</xdr:col>
      <xdr:colOff>3756</xdr:colOff>
      <xdr:row>46</xdr:row>
      <xdr:rowOff>96744</xdr:rowOff>
    </xdr:to>
    <xdr:sp macro="" textlink="">
      <xdr:nvSpPr>
        <xdr:cNvPr id="52641"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52642" name="WordArt 6"/>
        <xdr:cNvSpPr>
          <a:spLocks noChangeArrowheads="1" noChangeShapeType="1" noTextEdit="1"/>
        </xdr:cNvSpPr>
      </xdr:nvSpPr>
      <xdr:spPr bwMode="auto">
        <a:xfrm>
          <a:off x="116742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52643" name="WordArt 6"/>
        <xdr:cNvSpPr>
          <a:spLocks noChangeArrowheads="1" noChangeShapeType="1" noTextEdit="1"/>
        </xdr:cNvSpPr>
      </xdr:nvSpPr>
      <xdr:spPr bwMode="auto">
        <a:xfrm>
          <a:off x="118399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52644"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45</xdr:row>
      <xdr:rowOff>121947</xdr:rowOff>
    </xdr:from>
    <xdr:to>
      <xdr:col>68</xdr:col>
      <xdr:colOff>3756</xdr:colOff>
      <xdr:row>46</xdr:row>
      <xdr:rowOff>96744</xdr:rowOff>
    </xdr:to>
    <xdr:sp macro="" textlink="">
      <xdr:nvSpPr>
        <xdr:cNvPr id="52645"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2646"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2647"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2648"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45</xdr:row>
      <xdr:rowOff>121947</xdr:rowOff>
    </xdr:from>
    <xdr:to>
      <xdr:col>64</xdr:col>
      <xdr:colOff>3756</xdr:colOff>
      <xdr:row>46</xdr:row>
      <xdr:rowOff>96744</xdr:rowOff>
    </xdr:to>
    <xdr:sp macro="" textlink="">
      <xdr:nvSpPr>
        <xdr:cNvPr id="52649"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52650"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2651"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45</xdr:row>
      <xdr:rowOff>121947</xdr:rowOff>
    </xdr:from>
    <xdr:to>
      <xdr:col>55</xdr:col>
      <xdr:colOff>3756</xdr:colOff>
      <xdr:row>46</xdr:row>
      <xdr:rowOff>96744</xdr:rowOff>
    </xdr:to>
    <xdr:sp macro="" textlink="">
      <xdr:nvSpPr>
        <xdr:cNvPr id="52652" name="WordArt 6"/>
        <xdr:cNvSpPr>
          <a:spLocks noChangeArrowheads="1" noChangeShapeType="1" noTextEdit="1"/>
        </xdr:cNvSpPr>
      </xdr:nvSpPr>
      <xdr:spPr bwMode="auto">
        <a:xfrm>
          <a:off x="82318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45</xdr:row>
      <xdr:rowOff>121947</xdr:rowOff>
    </xdr:from>
    <xdr:to>
      <xdr:col>54</xdr:col>
      <xdr:colOff>1012243</xdr:colOff>
      <xdr:row>46</xdr:row>
      <xdr:rowOff>96744</xdr:rowOff>
    </xdr:to>
    <xdr:sp macro="" textlink="">
      <xdr:nvSpPr>
        <xdr:cNvPr id="52653"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45</xdr:row>
      <xdr:rowOff>121947</xdr:rowOff>
    </xdr:from>
    <xdr:to>
      <xdr:col>54</xdr:col>
      <xdr:colOff>1012243</xdr:colOff>
      <xdr:row>46</xdr:row>
      <xdr:rowOff>96744</xdr:rowOff>
    </xdr:to>
    <xdr:sp macro="" textlink="">
      <xdr:nvSpPr>
        <xdr:cNvPr id="52654"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45</xdr:row>
      <xdr:rowOff>121947</xdr:rowOff>
    </xdr:from>
    <xdr:to>
      <xdr:col>48</xdr:col>
      <xdr:colOff>3756</xdr:colOff>
      <xdr:row>46</xdr:row>
      <xdr:rowOff>96744</xdr:rowOff>
    </xdr:to>
    <xdr:sp macro="" textlink="">
      <xdr:nvSpPr>
        <xdr:cNvPr id="52655" name="WordArt 6"/>
        <xdr:cNvSpPr>
          <a:spLocks noChangeArrowheads="1" noChangeShapeType="1" noTextEdit="1"/>
        </xdr:cNvSpPr>
      </xdr:nvSpPr>
      <xdr:spPr bwMode="auto">
        <a:xfrm>
          <a:off x="840142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1088443</xdr:colOff>
      <xdr:row>45</xdr:row>
      <xdr:rowOff>121947</xdr:rowOff>
    </xdr:from>
    <xdr:to>
      <xdr:col>55</xdr:col>
      <xdr:colOff>1088443</xdr:colOff>
      <xdr:row>46</xdr:row>
      <xdr:rowOff>96744</xdr:rowOff>
    </xdr:to>
    <xdr:sp macro="" textlink="">
      <xdr:nvSpPr>
        <xdr:cNvPr id="52656" name="WordArt 6"/>
        <xdr:cNvSpPr>
          <a:spLocks noChangeArrowheads="1" noChangeShapeType="1" noTextEdit="1"/>
        </xdr:cNvSpPr>
      </xdr:nvSpPr>
      <xdr:spPr bwMode="auto">
        <a:xfrm>
          <a:off x="854227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2657"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2658"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2659"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45</xdr:row>
      <xdr:rowOff>121947</xdr:rowOff>
    </xdr:from>
    <xdr:to>
      <xdr:col>48</xdr:col>
      <xdr:colOff>1012243</xdr:colOff>
      <xdr:row>46</xdr:row>
      <xdr:rowOff>96744</xdr:rowOff>
    </xdr:to>
    <xdr:sp macro="" textlink="">
      <xdr:nvSpPr>
        <xdr:cNvPr id="52660"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45</xdr:row>
      <xdr:rowOff>121947</xdr:rowOff>
    </xdr:from>
    <xdr:to>
      <xdr:col>48</xdr:col>
      <xdr:colOff>1012243</xdr:colOff>
      <xdr:row>46</xdr:row>
      <xdr:rowOff>96744</xdr:rowOff>
    </xdr:to>
    <xdr:sp macro="" textlink="">
      <xdr:nvSpPr>
        <xdr:cNvPr id="52661"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1069393</xdr:colOff>
      <xdr:row>45</xdr:row>
      <xdr:rowOff>121947</xdr:rowOff>
    </xdr:from>
    <xdr:to>
      <xdr:col>49</xdr:col>
      <xdr:colOff>1069393</xdr:colOff>
      <xdr:row>46</xdr:row>
      <xdr:rowOff>96744</xdr:rowOff>
    </xdr:to>
    <xdr:sp macro="" textlink="">
      <xdr:nvSpPr>
        <xdr:cNvPr id="52662" name="WordArt 6"/>
        <xdr:cNvSpPr>
          <a:spLocks noChangeArrowheads="1" noChangeShapeType="1" noTextEdit="1"/>
        </xdr:cNvSpPr>
      </xdr:nvSpPr>
      <xdr:spPr bwMode="auto">
        <a:xfrm>
          <a:off x="754786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52663"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121947</xdr:rowOff>
    </xdr:from>
    <xdr:to>
      <xdr:col>58</xdr:col>
      <xdr:colOff>1012243</xdr:colOff>
      <xdr:row>46</xdr:row>
      <xdr:rowOff>96744</xdr:rowOff>
    </xdr:to>
    <xdr:sp macro="" textlink="">
      <xdr:nvSpPr>
        <xdr:cNvPr id="52664"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121947</xdr:rowOff>
    </xdr:from>
    <xdr:to>
      <xdr:col>58</xdr:col>
      <xdr:colOff>1012243</xdr:colOff>
      <xdr:row>46</xdr:row>
      <xdr:rowOff>96744</xdr:rowOff>
    </xdr:to>
    <xdr:sp macro="" textlink="">
      <xdr:nvSpPr>
        <xdr:cNvPr id="52665"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45</xdr:row>
      <xdr:rowOff>121947</xdr:rowOff>
    </xdr:from>
    <xdr:to>
      <xdr:col>62</xdr:col>
      <xdr:colOff>1012243</xdr:colOff>
      <xdr:row>46</xdr:row>
      <xdr:rowOff>96744</xdr:rowOff>
    </xdr:to>
    <xdr:sp macro="" textlink="">
      <xdr:nvSpPr>
        <xdr:cNvPr id="52678"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45</xdr:row>
      <xdr:rowOff>121947</xdr:rowOff>
    </xdr:from>
    <xdr:to>
      <xdr:col>62</xdr:col>
      <xdr:colOff>1012243</xdr:colOff>
      <xdr:row>46</xdr:row>
      <xdr:rowOff>96744</xdr:rowOff>
    </xdr:to>
    <xdr:sp macro="" textlink="">
      <xdr:nvSpPr>
        <xdr:cNvPr id="52679"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2680"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681"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68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52683"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52684"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52685"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45</xdr:row>
      <xdr:rowOff>121947</xdr:rowOff>
    </xdr:from>
    <xdr:to>
      <xdr:col>68</xdr:col>
      <xdr:colOff>3756</xdr:colOff>
      <xdr:row>46</xdr:row>
      <xdr:rowOff>96744</xdr:rowOff>
    </xdr:to>
    <xdr:sp macro="" textlink="">
      <xdr:nvSpPr>
        <xdr:cNvPr id="52686"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2687"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2688"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2689"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69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52691"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2692"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45</xdr:row>
      <xdr:rowOff>121947</xdr:rowOff>
    </xdr:from>
    <xdr:to>
      <xdr:col>75</xdr:col>
      <xdr:colOff>3756</xdr:colOff>
      <xdr:row>46</xdr:row>
      <xdr:rowOff>96744</xdr:rowOff>
    </xdr:to>
    <xdr:sp macro="" textlink="">
      <xdr:nvSpPr>
        <xdr:cNvPr id="52693" name="WordArt 6"/>
        <xdr:cNvSpPr>
          <a:spLocks noChangeArrowheads="1" noChangeShapeType="1" noTextEdit="1"/>
        </xdr:cNvSpPr>
      </xdr:nvSpPr>
      <xdr:spPr bwMode="auto">
        <a:xfrm>
          <a:off x="1335823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45</xdr:row>
      <xdr:rowOff>121947</xdr:rowOff>
    </xdr:from>
    <xdr:to>
      <xdr:col>76</xdr:col>
      <xdr:colOff>3756</xdr:colOff>
      <xdr:row>46</xdr:row>
      <xdr:rowOff>96744</xdr:rowOff>
    </xdr:to>
    <xdr:sp macro="" textlink="">
      <xdr:nvSpPr>
        <xdr:cNvPr id="52694" name="WordArt 6"/>
        <xdr:cNvSpPr>
          <a:spLocks noChangeArrowheads="1" noChangeShapeType="1" noTextEdit="1"/>
        </xdr:cNvSpPr>
      </xdr:nvSpPr>
      <xdr:spPr bwMode="auto">
        <a:xfrm>
          <a:off x="135392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52695"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52696" name="WordArt 6"/>
        <xdr:cNvSpPr>
          <a:spLocks noChangeArrowheads="1" noChangeShapeType="1" noTextEdit="1"/>
        </xdr:cNvSpPr>
      </xdr:nvSpPr>
      <xdr:spPr bwMode="auto">
        <a:xfrm>
          <a:off x="138744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52697"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52698"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69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700"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2701"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70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703"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704"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705"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52706"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52707"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2708"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2709"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45</xdr:row>
      <xdr:rowOff>121947</xdr:rowOff>
    </xdr:from>
    <xdr:to>
      <xdr:col>75</xdr:col>
      <xdr:colOff>1012243</xdr:colOff>
      <xdr:row>46</xdr:row>
      <xdr:rowOff>96744</xdr:rowOff>
    </xdr:to>
    <xdr:sp macro="" textlink="">
      <xdr:nvSpPr>
        <xdr:cNvPr id="52710"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45</xdr:row>
      <xdr:rowOff>121947</xdr:rowOff>
    </xdr:from>
    <xdr:to>
      <xdr:col>75</xdr:col>
      <xdr:colOff>1012243</xdr:colOff>
      <xdr:row>46</xdr:row>
      <xdr:rowOff>96744</xdr:rowOff>
    </xdr:to>
    <xdr:sp macro="" textlink="">
      <xdr:nvSpPr>
        <xdr:cNvPr id="52711"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45</xdr:row>
      <xdr:rowOff>121947</xdr:rowOff>
    </xdr:from>
    <xdr:to>
      <xdr:col>61</xdr:col>
      <xdr:colOff>3756</xdr:colOff>
      <xdr:row>46</xdr:row>
      <xdr:rowOff>96744</xdr:rowOff>
    </xdr:to>
    <xdr:sp macro="" textlink="">
      <xdr:nvSpPr>
        <xdr:cNvPr id="52715"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45</xdr:row>
      <xdr:rowOff>121947</xdr:rowOff>
    </xdr:from>
    <xdr:to>
      <xdr:col>42</xdr:col>
      <xdr:colOff>3756</xdr:colOff>
      <xdr:row>46</xdr:row>
      <xdr:rowOff>96744</xdr:rowOff>
    </xdr:to>
    <xdr:sp macro="" textlink="">
      <xdr:nvSpPr>
        <xdr:cNvPr id="52718" name="WordArt 6"/>
        <xdr:cNvSpPr>
          <a:spLocks noChangeArrowheads="1" noChangeShapeType="1" noTextEdit="1"/>
        </xdr:cNvSpPr>
      </xdr:nvSpPr>
      <xdr:spPr bwMode="auto">
        <a:xfrm>
          <a:off x="62163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45</xdr:row>
      <xdr:rowOff>121947</xdr:rowOff>
    </xdr:from>
    <xdr:to>
      <xdr:col>41</xdr:col>
      <xdr:colOff>1012243</xdr:colOff>
      <xdr:row>46</xdr:row>
      <xdr:rowOff>96744</xdr:rowOff>
    </xdr:to>
    <xdr:sp macro="" textlink="">
      <xdr:nvSpPr>
        <xdr:cNvPr id="52719"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45</xdr:row>
      <xdr:rowOff>121947</xdr:rowOff>
    </xdr:from>
    <xdr:to>
      <xdr:col>41</xdr:col>
      <xdr:colOff>1012243</xdr:colOff>
      <xdr:row>46</xdr:row>
      <xdr:rowOff>96744</xdr:rowOff>
    </xdr:to>
    <xdr:sp macro="" textlink="">
      <xdr:nvSpPr>
        <xdr:cNvPr id="52720"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121947</xdr:rowOff>
    </xdr:from>
    <xdr:to>
      <xdr:col>43</xdr:col>
      <xdr:colOff>3756</xdr:colOff>
      <xdr:row>46</xdr:row>
      <xdr:rowOff>96744</xdr:rowOff>
    </xdr:to>
    <xdr:sp macro="" textlink="">
      <xdr:nvSpPr>
        <xdr:cNvPr id="52721" name="WordArt 6"/>
        <xdr:cNvSpPr>
          <a:spLocks noChangeArrowheads="1" noChangeShapeType="1" noTextEdit="1"/>
        </xdr:cNvSpPr>
      </xdr:nvSpPr>
      <xdr:spPr bwMode="auto">
        <a:xfrm>
          <a:off x="63421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722"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723"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724"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725"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52726"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52727"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45</xdr:row>
      <xdr:rowOff>121947</xdr:rowOff>
    </xdr:from>
    <xdr:to>
      <xdr:col>24</xdr:col>
      <xdr:colOff>1012243</xdr:colOff>
      <xdr:row>46</xdr:row>
      <xdr:rowOff>96744</xdr:rowOff>
    </xdr:to>
    <xdr:sp macro="" textlink="">
      <xdr:nvSpPr>
        <xdr:cNvPr id="52728"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45</xdr:row>
      <xdr:rowOff>121947</xdr:rowOff>
    </xdr:from>
    <xdr:to>
      <xdr:col>24</xdr:col>
      <xdr:colOff>1012243</xdr:colOff>
      <xdr:row>46</xdr:row>
      <xdr:rowOff>96744</xdr:rowOff>
    </xdr:to>
    <xdr:sp macro="" textlink="">
      <xdr:nvSpPr>
        <xdr:cNvPr id="52729"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121947</xdr:rowOff>
    </xdr:from>
    <xdr:to>
      <xdr:col>45</xdr:col>
      <xdr:colOff>1012243</xdr:colOff>
      <xdr:row>46</xdr:row>
      <xdr:rowOff>96744</xdr:rowOff>
    </xdr:to>
    <xdr:sp macro="" textlink="">
      <xdr:nvSpPr>
        <xdr:cNvPr id="52730"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121947</xdr:rowOff>
    </xdr:from>
    <xdr:to>
      <xdr:col>45</xdr:col>
      <xdr:colOff>1012243</xdr:colOff>
      <xdr:row>46</xdr:row>
      <xdr:rowOff>96744</xdr:rowOff>
    </xdr:to>
    <xdr:sp macro="" textlink="">
      <xdr:nvSpPr>
        <xdr:cNvPr id="52731"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45</xdr:row>
      <xdr:rowOff>121947</xdr:rowOff>
    </xdr:from>
    <xdr:to>
      <xdr:col>57</xdr:col>
      <xdr:colOff>3756</xdr:colOff>
      <xdr:row>46</xdr:row>
      <xdr:rowOff>96744</xdr:rowOff>
    </xdr:to>
    <xdr:sp macro="" textlink="">
      <xdr:nvSpPr>
        <xdr:cNvPr id="52732" name="WordArt 6"/>
        <xdr:cNvSpPr>
          <a:spLocks noChangeArrowheads="1" noChangeShapeType="1" noTextEdit="1"/>
        </xdr:cNvSpPr>
      </xdr:nvSpPr>
      <xdr:spPr bwMode="auto">
        <a:xfrm>
          <a:off x="85709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45</xdr:row>
      <xdr:rowOff>121947</xdr:rowOff>
    </xdr:from>
    <xdr:to>
      <xdr:col>58</xdr:col>
      <xdr:colOff>3756</xdr:colOff>
      <xdr:row>46</xdr:row>
      <xdr:rowOff>96744</xdr:rowOff>
    </xdr:to>
    <xdr:sp macro="" textlink="">
      <xdr:nvSpPr>
        <xdr:cNvPr id="52733" name="WordArt 6"/>
        <xdr:cNvSpPr>
          <a:spLocks noChangeArrowheads="1" noChangeShapeType="1" noTextEdit="1"/>
        </xdr:cNvSpPr>
      </xdr:nvSpPr>
      <xdr:spPr bwMode="auto">
        <a:xfrm>
          <a:off x="879385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52734" name="WordArt 6"/>
        <xdr:cNvSpPr>
          <a:spLocks noChangeArrowheads="1" noChangeShapeType="1" noTextEdit="1"/>
        </xdr:cNvSpPr>
      </xdr:nvSpPr>
      <xdr:spPr bwMode="auto">
        <a:xfrm>
          <a:off x="89557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52736"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45</xdr:row>
      <xdr:rowOff>121947</xdr:rowOff>
    </xdr:from>
    <xdr:to>
      <xdr:col>61</xdr:col>
      <xdr:colOff>3756</xdr:colOff>
      <xdr:row>46</xdr:row>
      <xdr:rowOff>96744</xdr:rowOff>
    </xdr:to>
    <xdr:sp macro="" textlink="">
      <xdr:nvSpPr>
        <xdr:cNvPr id="52746"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45</xdr:row>
      <xdr:rowOff>121947</xdr:rowOff>
    </xdr:from>
    <xdr:to>
      <xdr:col>62</xdr:col>
      <xdr:colOff>3756</xdr:colOff>
      <xdr:row>46</xdr:row>
      <xdr:rowOff>96744</xdr:rowOff>
    </xdr:to>
    <xdr:sp macro="" textlink="">
      <xdr:nvSpPr>
        <xdr:cNvPr id="52747" name="WordArt 6"/>
        <xdr:cNvSpPr>
          <a:spLocks noChangeArrowheads="1" noChangeShapeType="1" noTextEdit="1"/>
        </xdr:cNvSpPr>
      </xdr:nvSpPr>
      <xdr:spPr bwMode="auto">
        <a:xfrm>
          <a:off x="111655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45</xdr:row>
      <xdr:rowOff>121947</xdr:rowOff>
    </xdr:from>
    <xdr:to>
      <xdr:col>63</xdr:col>
      <xdr:colOff>3756</xdr:colOff>
      <xdr:row>46</xdr:row>
      <xdr:rowOff>96744</xdr:rowOff>
    </xdr:to>
    <xdr:sp macro="" textlink="">
      <xdr:nvSpPr>
        <xdr:cNvPr id="52748" name="WordArt 6"/>
        <xdr:cNvSpPr>
          <a:spLocks noChangeArrowheads="1" noChangeShapeType="1" noTextEdit="1"/>
        </xdr:cNvSpPr>
      </xdr:nvSpPr>
      <xdr:spPr bwMode="auto">
        <a:xfrm>
          <a:off x="113236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45</xdr:row>
      <xdr:rowOff>121947</xdr:rowOff>
    </xdr:from>
    <xdr:to>
      <xdr:col>64</xdr:col>
      <xdr:colOff>3756</xdr:colOff>
      <xdr:row>46</xdr:row>
      <xdr:rowOff>96744</xdr:rowOff>
    </xdr:to>
    <xdr:sp macro="" textlink="">
      <xdr:nvSpPr>
        <xdr:cNvPr id="52749"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52750" name="WordArt 6"/>
        <xdr:cNvSpPr>
          <a:spLocks noChangeArrowheads="1" noChangeShapeType="1" noTextEdit="1"/>
        </xdr:cNvSpPr>
      </xdr:nvSpPr>
      <xdr:spPr bwMode="auto">
        <a:xfrm>
          <a:off x="116742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52751" name="WordArt 6"/>
        <xdr:cNvSpPr>
          <a:spLocks noChangeArrowheads="1" noChangeShapeType="1" noTextEdit="1"/>
        </xdr:cNvSpPr>
      </xdr:nvSpPr>
      <xdr:spPr bwMode="auto">
        <a:xfrm>
          <a:off x="118399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52752"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45</xdr:row>
      <xdr:rowOff>121947</xdr:rowOff>
    </xdr:from>
    <xdr:to>
      <xdr:col>68</xdr:col>
      <xdr:colOff>3756</xdr:colOff>
      <xdr:row>46</xdr:row>
      <xdr:rowOff>96744</xdr:rowOff>
    </xdr:to>
    <xdr:sp macro="" textlink="">
      <xdr:nvSpPr>
        <xdr:cNvPr id="52753"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2754"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2755"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2756"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45</xdr:row>
      <xdr:rowOff>121947</xdr:rowOff>
    </xdr:from>
    <xdr:to>
      <xdr:col>64</xdr:col>
      <xdr:colOff>3756</xdr:colOff>
      <xdr:row>46</xdr:row>
      <xdr:rowOff>96744</xdr:rowOff>
    </xdr:to>
    <xdr:sp macro="" textlink="">
      <xdr:nvSpPr>
        <xdr:cNvPr id="52757"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52758"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2759"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45</xdr:row>
      <xdr:rowOff>121947</xdr:rowOff>
    </xdr:from>
    <xdr:to>
      <xdr:col>55</xdr:col>
      <xdr:colOff>3756</xdr:colOff>
      <xdr:row>46</xdr:row>
      <xdr:rowOff>96744</xdr:rowOff>
    </xdr:to>
    <xdr:sp macro="" textlink="">
      <xdr:nvSpPr>
        <xdr:cNvPr id="52760" name="WordArt 6"/>
        <xdr:cNvSpPr>
          <a:spLocks noChangeArrowheads="1" noChangeShapeType="1" noTextEdit="1"/>
        </xdr:cNvSpPr>
      </xdr:nvSpPr>
      <xdr:spPr bwMode="auto">
        <a:xfrm>
          <a:off x="82318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45</xdr:row>
      <xdr:rowOff>121947</xdr:rowOff>
    </xdr:from>
    <xdr:to>
      <xdr:col>54</xdr:col>
      <xdr:colOff>1012243</xdr:colOff>
      <xdr:row>46</xdr:row>
      <xdr:rowOff>96744</xdr:rowOff>
    </xdr:to>
    <xdr:sp macro="" textlink="">
      <xdr:nvSpPr>
        <xdr:cNvPr id="52761"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45</xdr:row>
      <xdr:rowOff>121947</xdr:rowOff>
    </xdr:from>
    <xdr:to>
      <xdr:col>54</xdr:col>
      <xdr:colOff>1012243</xdr:colOff>
      <xdr:row>46</xdr:row>
      <xdr:rowOff>96744</xdr:rowOff>
    </xdr:to>
    <xdr:sp macro="" textlink="">
      <xdr:nvSpPr>
        <xdr:cNvPr id="52762"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45</xdr:row>
      <xdr:rowOff>121947</xdr:rowOff>
    </xdr:from>
    <xdr:to>
      <xdr:col>48</xdr:col>
      <xdr:colOff>3756</xdr:colOff>
      <xdr:row>46</xdr:row>
      <xdr:rowOff>96744</xdr:rowOff>
    </xdr:to>
    <xdr:sp macro="" textlink="">
      <xdr:nvSpPr>
        <xdr:cNvPr id="52763" name="WordArt 6"/>
        <xdr:cNvSpPr>
          <a:spLocks noChangeArrowheads="1" noChangeShapeType="1" noTextEdit="1"/>
        </xdr:cNvSpPr>
      </xdr:nvSpPr>
      <xdr:spPr bwMode="auto">
        <a:xfrm>
          <a:off x="840142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2764"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2765"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2766"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2767"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45</xdr:row>
      <xdr:rowOff>121947</xdr:rowOff>
    </xdr:from>
    <xdr:to>
      <xdr:col>48</xdr:col>
      <xdr:colOff>1012243</xdr:colOff>
      <xdr:row>46</xdr:row>
      <xdr:rowOff>96744</xdr:rowOff>
    </xdr:to>
    <xdr:sp macro="" textlink="">
      <xdr:nvSpPr>
        <xdr:cNvPr id="52768"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45</xdr:row>
      <xdr:rowOff>121947</xdr:rowOff>
    </xdr:from>
    <xdr:to>
      <xdr:col>48</xdr:col>
      <xdr:colOff>1012243</xdr:colOff>
      <xdr:row>46</xdr:row>
      <xdr:rowOff>96744</xdr:rowOff>
    </xdr:to>
    <xdr:sp macro="" textlink="">
      <xdr:nvSpPr>
        <xdr:cNvPr id="52769"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52770"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52771"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121947</xdr:rowOff>
    </xdr:from>
    <xdr:to>
      <xdr:col>58</xdr:col>
      <xdr:colOff>1012243</xdr:colOff>
      <xdr:row>46</xdr:row>
      <xdr:rowOff>96744</xdr:rowOff>
    </xdr:to>
    <xdr:sp macro="" textlink="">
      <xdr:nvSpPr>
        <xdr:cNvPr id="52772"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121947</xdr:rowOff>
    </xdr:from>
    <xdr:to>
      <xdr:col>58</xdr:col>
      <xdr:colOff>1012243</xdr:colOff>
      <xdr:row>46</xdr:row>
      <xdr:rowOff>96744</xdr:rowOff>
    </xdr:to>
    <xdr:sp macro="" textlink="">
      <xdr:nvSpPr>
        <xdr:cNvPr id="52773"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45</xdr:row>
      <xdr:rowOff>121947</xdr:rowOff>
    </xdr:from>
    <xdr:to>
      <xdr:col>62</xdr:col>
      <xdr:colOff>1012243</xdr:colOff>
      <xdr:row>46</xdr:row>
      <xdr:rowOff>96744</xdr:rowOff>
    </xdr:to>
    <xdr:sp macro="" textlink="">
      <xdr:nvSpPr>
        <xdr:cNvPr id="52786"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45</xdr:row>
      <xdr:rowOff>121947</xdr:rowOff>
    </xdr:from>
    <xdr:to>
      <xdr:col>62</xdr:col>
      <xdr:colOff>1012243</xdr:colOff>
      <xdr:row>46</xdr:row>
      <xdr:rowOff>96744</xdr:rowOff>
    </xdr:to>
    <xdr:sp macro="" textlink="">
      <xdr:nvSpPr>
        <xdr:cNvPr id="52787"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2788"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789"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790"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52791"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52792"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52793"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45</xdr:row>
      <xdr:rowOff>121947</xdr:rowOff>
    </xdr:from>
    <xdr:to>
      <xdr:col>68</xdr:col>
      <xdr:colOff>3756</xdr:colOff>
      <xdr:row>46</xdr:row>
      <xdr:rowOff>96744</xdr:rowOff>
    </xdr:to>
    <xdr:sp macro="" textlink="">
      <xdr:nvSpPr>
        <xdr:cNvPr id="52794"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2795"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2796"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2797"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798"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52799"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2800"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45</xdr:row>
      <xdr:rowOff>121947</xdr:rowOff>
    </xdr:from>
    <xdr:to>
      <xdr:col>75</xdr:col>
      <xdr:colOff>3756</xdr:colOff>
      <xdr:row>46</xdr:row>
      <xdr:rowOff>96744</xdr:rowOff>
    </xdr:to>
    <xdr:sp macro="" textlink="">
      <xdr:nvSpPr>
        <xdr:cNvPr id="52801" name="WordArt 6"/>
        <xdr:cNvSpPr>
          <a:spLocks noChangeArrowheads="1" noChangeShapeType="1" noTextEdit="1"/>
        </xdr:cNvSpPr>
      </xdr:nvSpPr>
      <xdr:spPr bwMode="auto">
        <a:xfrm>
          <a:off x="1335823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45</xdr:row>
      <xdr:rowOff>121947</xdr:rowOff>
    </xdr:from>
    <xdr:to>
      <xdr:col>76</xdr:col>
      <xdr:colOff>3756</xdr:colOff>
      <xdr:row>46</xdr:row>
      <xdr:rowOff>96744</xdr:rowOff>
    </xdr:to>
    <xdr:sp macro="" textlink="">
      <xdr:nvSpPr>
        <xdr:cNvPr id="52802" name="WordArt 6"/>
        <xdr:cNvSpPr>
          <a:spLocks noChangeArrowheads="1" noChangeShapeType="1" noTextEdit="1"/>
        </xdr:cNvSpPr>
      </xdr:nvSpPr>
      <xdr:spPr bwMode="auto">
        <a:xfrm>
          <a:off x="135392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52803"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52804" name="WordArt 6"/>
        <xdr:cNvSpPr>
          <a:spLocks noChangeArrowheads="1" noChangeShapeType="1" noTextEdit="1"/>
        </xdr:cNvSpPr>
      </xdr:nvSpPr>
      <xdr:spPr bwMode="auto">
        <a:xfrm>
          <a:off x="138744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52805"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52806"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07"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0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2809"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810"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811"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81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45</xdr:row>
      <xdr:rowOff>121947</xdr:rowOff>
    </xdr:from>
    <xdr:to>
      <xdr:col>73</xdr:col>
      <xdr:colOff>1012243</xdr:colOff>
      <xdr:row>46</xdr:row>
      <xdr:rowOff>96744</xdr:rowOff>
    </xdr:to>
    <xdr:sp macro="" textlink="">
      <xdr:nvSpPr>
        <xdr:cNvPr id="52813"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52814"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52815"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2816"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2817"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45</xdr:row>
      <xdr:rowOff>121947</xdr:rowOff>
    </xdr:from>
    <xdr:to>
      <xdr:col>75</xdr:col>
      <xdr:colOff>1012243</xdr:colOff>
      <xdr:row>46</xdr:row>
      <xdr:rowOff>96744</xdr:rowOff>
    </xdr:to>
    <xdr:sp macro="" textlink="">
      <xdr:nvSpPr>
        <xdr:cNvPr id="52818"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45</xdr:row>
      <xdr:rowOff>121947</xdr:rowOff>
    </xdr:from>
    <xdr:to>
      <xdr:col>75</xdr:col>
      <xdr:colOff>1012243</xdr:colOff>
      <xdr:row>46</xdr:row>
      <xdr:rowOff>96744</xdr:rowOff>
    </xdr:to>
    <xdr:sp macro="" textlink="">
      <xdr:nvSpPr>
        <xdr:cNvPr id="52819"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52825"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52826"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830"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831"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832"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2833"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84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41"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42"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843"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844"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45"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46"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847"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4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4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85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851"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52"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53"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854"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55"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56"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2857"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5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285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52860"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52861"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863"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864"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865"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866"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52869"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52870"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52871"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52872"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58</xdr:row>
      <xdr:rowOff>0</xdr:rowOff>
    </xdr:from>
    <xdr:to>
      <xdr:col>32</xdr:col>
      <xdr:colOff>1012243</xdr:colOff>
      <xdr:row>58</xdr:row>
      <xdr:rowOff>91796</xdr:rowOff>
    </xdr:to>
    <xdr:sp macro="" textlink="">
      <xdr:nvSpPr>
        <xdr:cNvPr id="52873" name="WordArt 5"/>
        <xdr:cNvSpPr>
          <a:spLocks noChangeArrowheads="1" noChangeShapeType="1" noTextEdit="1"/>
        </xdr:cNvSpPr>
      </xdr:nvSpPr>
      <xdr:spPr bwMode="auto">
        <a:xfrm>
          <a:off x="49056343" y="206692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58</xdr:row>
      <xdr:rowOff>0</xdr:rowOff>
    </xdr:from>
    <xdr:to>
      <xdr:col>32</xdr:col>
      <xdr:colOff>1012243</xdr:colOff>
      <xdr:row>58</xdr:row>
      <xdr:rowOff>91796</xdr:rowOff>
    </xdr:to>
    <xdr:sp macro="" textlink="">
      <xdr:nvSpPr>
        <xdr:cNvPr id="52874" name="WordArt 5"/>
        <xdr:cNvSpPr>
          <a:spLocks noChangeArrowheads="1" noChangeShapeType="1" noTextEdit="1"/>
        </xdr:cNvSpPr>
      </xdr:nvSpPr>
      <xdr:spPr bwMode="auto">
        <a:xfrm>
          <a:off x="49056343" y="206692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58</xdr:row>
      <xdr:rowOff>0</xdr:rowOff>
    </xdr:from>
    <xdr:to>
      <xdr:col>33</xdr:col>
      <xdr:colOff>3756</xdr:colOff>
      <xdr:row>58</xdr:row>
      <xdr:rowOff>96744</xdr:rowOff>
    </xdr:to>
    <xdr:sp macro="" textlink="">
      <xdr:nvSpPr>
        <xdr:cNvPr id="52875" name="WordArt 6"/>
        <xdr:cNvSpPr>
          <a:spLocks noChangeArrowheads="1" noChangeShapeType="1" noTextEdit="1"/>
        </xdr:cNvSpPr>
      </xdr:nvSpPr>
      <xdr:spPr bwMode="auto">
        <a:xfrm>
          <a:off x="49705206" y="206692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52876"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52877"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879"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880"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881"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882"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52885"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52886"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52887"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52888"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289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2894"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2895"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2896"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58</xdr:row>
      <xdr:rowOff>121947</xdr:rowOff>
    </xdr:from>
    <xdr:to>
      <xdr:col>61</xdr:col>
      <xdr:colOff>3756</xdr:colOff>
      <xdr:row>59</xdr:row>
      <xdr:rowOff>96744</xdr:rowOff>
    </xdr:to>
    <xdr:sp macro="" textlink="">
      <xdr:nvSpPr>
        <xdr:cNvPr id="52900"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58</xdr:row>
      <xdr:rowOff>121947</xdr:rowOff>
    </xdr:from>
    <xdr:to>
      <xdr:col>36</xdr:col>
      <xdr:colOff>3756</xdr:colOff>
      <xdr:row>59</xdr:row>
      <xdr:rowOff>96744</xdr:rowOff>
    </xdr:to>
    <xdr:sp macro="" textlink="">
      <xdr:nvSpPr>
        <xdr:cNvPr id="52903" name="WordArt 6"/>
        <xdr:cNvSpPr>
          <a:spLocks noChangeArrowheads="1" noChangeShapeType="1" noTextEdit="1"/>
        </xdr:cNvSpPr>
      </xdr:nvSpPr>
      <xdr:spPr bwMode="auto">
        <a:xfrm>
          <a:off x="62163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58</xdr:row>
      <xdr:rowOff>121947</xdr:rowOff>
    </xdr:from>
    <xdr:to>
      <xdr:col>41</xdr:col>
      <xdr:colOff>1012243</xdr:colOff>
      <xdr:row>59</xdr:row>
      <xdr:rowOff>96744</xdr:rowOff>
    </xdr:to>
    <xdr:sp macro="" textlink="">
      <xdr:nvSpPr>
        <xdr:cNvPr id="52904"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58</xdr:row>
      <xdr:rowOff>121947</xdr:rowOff>
    </xdr:from>
    <xdr:to>
      <xdr:col>41</xdr:col>
      <xdr:colOff>1012243</xdr:colOff>
      <xdr:row>59</xdr:row>
      <xdr:rowOff>96744</xdr:rowOff>
    </xdr:to>
    <xdr:sp macro="" textlink="">
      <xdr:nvSpPr>
        <xdr:cNvPr id="52905"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58</xdr:row>
      <xdr:rowOff>121947</xdr:rowOff>
    </xdr:from>
    <xdr:to>
      <xdr:col>43</xdr:col>
      <xdr:colOff>3756</xdr:colOff>
      <xdr:row>59</xdr:row>
      <xdr:rowOff>96744</xdr:rowOff>
    </xdr:to>
    <xdr:sp macro="" textlink="">
      <xdr:nvSpPr>
        <xdr:cNvPr id="52906" name="WordArt 6"/>
        <xdr:cNvSpPr>
          <a:spLocks noChangeArrowheads="1" noChangeShapeType="1" noTextEdit="1"/>
        </xdr:cNvSpPr>
      </xdr:nvSpPr>
      <xdr:spPr bwMode="auto">
        <a:xfrm>
          <a:off x="63421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2907"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2908"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2909"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2910"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58</xdr:row>
      <xdr:rowOff>121947</xdr:rowOff>
    </xdr:from>
    <xdr:to>
      <xdr:col>43</xdr:col>
      <xdr:colOff>1012243</xdr:colOff>
      <xdr:row>59</xdr:row>
      <xdr:rowOff>96744</xdr:rowOff>
    </xdr:to>
    <xdr:sp macro="" textlink="">
      <xdr:nvSpPr>
        <xdr:cNvPr id="52911"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58</xdr:row>
      <xdr:rowOff>121947</xdr:rowOff>
    </xdr:from>
    <xdr:to>
      <xdr:col>43</xdr:col>
      <xdr:colOff>1012243</xdr:colOff>
      <xdr:row>59</xdr:row>
      <xdr:rowOff>96744</xdr:rowOff>
    </xdr:to>
    <xdr:sp macro="" textlink="">
      <xdr:nvSpPr>
        <xdr:cNvPr id="52912"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58</xdr:row>
      <xdr:rowOff>121947</xdr:rowOff>
    </xdr:from>
    <xdr:to>
      <xdr:col>24</xdr:col>
      <xdr:colOff>1012243</xdr:colOff>
      <xdr:row>59</xdr:row>
      <xdr:rowOff>96744</xdr:rowOff>
    </xdr:to>
    <xdr:sp macro="" textlink="">
      <xdr:nvSpPr>
        <xdr:cNvPr id="52913"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58</xdr:row>
      <xdr:rowOff>121947</xdr:rowOff>
    </xdr:from>
    <xdr:to>
      <xdr:col>24</xdr:col>
      <xdr:colOff>1012243</xdr:colOff>
      <xdr:row>59</xdr:row>
      <xdr:rowOff>96744</xdr:rowOff>
    </xdr:to>
    <xdr:sp macro="" textlink="">
      <xdr:nvSpPr>
        <xdr:cNvPr id="52914"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58</xdr:row>
      <xdr:rowOff>121947</xdr:rowOff>
    </xdr:from>
    <xdr:to>
      <xdr:col>45</xdr:col>
      <xdr:colOff>1012243</xdr:colOff>
      <xdr:row>59</xdr:row>
      <xdr:rowOff>96744</xdr:rowOff>
    </xdr:to>
    <xdr:sp macro="" textlink="">
      <xdr:nvSpPr>
        <xdr:cNvPr id="52915"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58</xdr:row>
      <xdr:rowOff>121947</xdr:rowOff>
    </xdr:from>
    <xdr:to>
      <xdr:col>45</xdr:col>
      <xdr:colOff>1012243</xdr:colOff>
      <xdr:row>59</xdr:row>
      <xdr:rowOff>96744</xdr:rowOff>
    </xdr:to>
    <xdr:sp macro="" textlink="">
      <xdr:nvSpPr>
        <xdr:cNvPr id="52916"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58</xdr:row>
      <xdr:rowOff>121947</xdr:rowOff>
    </xdr:from>
    <xdr:to>
      <xdr:col>57</xdr:col>
      <xdr:colOff>3756</xdr:colOff>
      <xdr:row>59</xdr:row>
      <xdr:rowOff>96744</xdr:rowOff>
    </xdr:to>
    <xdr:sp macro="" textlink="">
      <xdr:nvSpPr>
        <xdr:cNvPr id="52917" name="WordArt 6"/>
        <xdr:cNvSpPr>
          <a:spLocks noChangeArrowheads="1" noChangeShapeType="1" noTextEdit="1"/>
        </xdr:cNvSpPr>
      </xdr:nvSpPr>
      <xdr:spPr bwMode="auto">
        <a:xfrm>
          <a:off x="85709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58</xdr:row>
      <xdr:rowOff>121947</xdr:rowOff>
    </xdr:from>
    <xdr:to>
      <xdr:col>58</xdr:col>
      <xdr:colOff>3756</xdr:colOff>
      <xdr:row>59</xdr:row>
      <xdr:rowOff>96744</xdr:rowOff>
    </xdr:to>
    <xdr:sp macro="" textlink="">
      <xdr:nvSpPr>
        <xdr:cNvPr id="52918" name="WordArt 6"/>
        <xdr:cNvSpPr>
          <a:spLocks noChangeArrowheads="1" noChangeShapeType="1" noTextEdit="1"/>
        </xdr:cNvSpPr>
      </xdr:nvSpPr>
      <xdr:spPr bwMode="auto">
        <a:xfrm>
          <a:off x="879385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58</xdr:row>
      <xdr:rowOff>121947</xdr:rowOff>
    </xdr:from>
    <xdr:to>
      <xdr:col>59</xdr:col>
      <xdr:colOff>3756</xdr:colOff>
      <xdr:row>59</xdr:row>
      <xdr:rowOff>96744</xdr:rowOff>
    </xdr:to>
    <xdr:sp macro="" textlink="">
      <xdr:nvSpPr>
        <xdr:cNvPr id="52919" name="WordArt 6"/>
        <xdr:cNvSpPr>
          <a:spLocks noChangeArrowheads="1" noChangeShapeType="1" noTextEdit="1"/>
        </xdr:cNvSpPr>
      </xdr:nvSpPr>
      <xdr:spPr bwMode="auto">
        <a:xfrm>
          <a:off x="89557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52921"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58</xdr:row>
      <xdr:rowOff>121947</xdr:rowOff>
    </xdr:from>
    <xdr:to>
      <xdr:col>61</xdr:col>
      <xdr:colOff>3756</xdr:colOff>
      <xdr:row>59</xdr:row>
      <xdr:rowOff>96744</xdr:rowOff>
    </xdr:to>
    <xdr:sp macro="" textlink="">
      <xdr:nvSpPr>
        <xdr:cNvPr id="52931"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58</xdr:row>
      <xdr:rowOff>121947</xdr:rowOff>
    </xdr:from>
    <xdr:to>
      <xdr:col>62</xdr:col>
      <xdr:colOff>3756</xdr:colOff>
      <xdr:row>59</xdr:row>
      <xdr:rowOff>96744</xdr:rowOff>
    </xdr:to>
    <xdr:sp macro="" textlink="">
      <xdr:nvSpPr>
        <xdr:cNvPr id="52932" name="WordArt 6"/>
        <xdr:cNvSpPr>
          <a:spLocks noChangeArrowheads="1" noChangeShapeType="1" noTextEdit="1"/>
        </xdr:cNvSpPr>
      </xdr:nvSpPr>
      <xdr:spPr bwMode="auto">
        <a:xfrm>
          <a:off x="111655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58</xdr:row>
      <xdr:rowOff>121947</xdr:rowOff>
    </xdr:from>
    <xdr:to>
      <xdr:col>63</xdr:col>
      <xdr:colOff>3756</xdr:colOff>
      <xdr:row>59</xdr:row>
      <xdr:rowOff>96744</xdr:rowOff>
    </xdr:to>
    <xdr:sp macro="" textlink="">
      <xdr:nvSpPr>
        <xdr:cNvPr id="52933" name="WordArt 6"/>
        <xdr:cNvSpPr>
          <a:spLocks noChangeArrowheads="1" noChangeShapeType="1" noTextEdit="1"/>
        </xdr:cNvSpPr>
      </xdr:nvSpPr>
      <xdr:spPr bwMode="auto">
        <a:xfrm>
          <a:off x="113236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58</xdr:row>
      <xdr:rowOff>121947</xdr:rowOff>
    </xdr:from>
    <xdr:to>
      <xdr:col>64</xdr:col>
      <xdr:colOff>3756</xdr:colOff>
      <xdr:row>59</xdr:row>
      <xdr:rowOff>96744</xdr:rowOff>
    </xdr:to>
    <xdr:sp macro="" textlink="">
      <xdr:nvSpPr>
        <xdr:cNvPr id="52934"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52935"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52936" name="WordArt 6"/>
        <xdr:cNvSpPr>
          <a:spLocks noChangeArrowheads="1" noChangeShapeType="1" noTextEdit="1"/>
        </xdr:cNvSpPr>
      </xdr:nvSpPr>
      <xdr:spPr bwMode="auto">
        <a:xfrm>
          <a:off x="118399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52937"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52938"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939"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52940"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52941"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58</xdr:row>
      <xdr:rowOff>121947</xdr:rowOff>
    </xdr:from>
    <xdr:to>
      <xdr:col>64</xdr:col>
      <xdr:colOff>3756</xdr:colOff>
      <xdr:row>59</xdr:row>
      <xdr:rowOff>96744</xdr:rowOff>
    </xdr:to>
    <xdr:sp macro="" textlink="">
      <xdr:nvSpPr>
        <xdr:cNvPr id="52942"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58</xdr:row>
      <xdr:rowOff>121947</xdr:rowOff>
    </xdr:from>
    <xdr:to>
      <xdr:col>73</xdr:col>
      <xdr:colOff>3756</xdr:colOff>
      <xdr:row>59</xdr:row>
      <xdr:rowOff>96744</xdr:rowOff>
    </xdr:to>
    <xdr:sp macro="" textlink="">
      <xdr:nvSpPr>
        <xdr:cNvPr id="52943"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58</xdr:row>
      <xdr:rowOff>121947</xdr:rowOff>
    </xdr:from>
    <xdr:to>
      <xdr:col>74</xdr:col>
      <xdr:colOff>3756</xdr:colOff>
      <xdr:row>59</xdr:row>
      <xdr:rowOff>96744</xdr:rowOff>
    </xdr:to>
    <xdr:sp macro="" textlink="">
      <xdr:nvSpPr>
        <xdr:cNvPr id="52944"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58</xdr:row>
      <xdr:rowOff>121947</xdr:rowOff>
    </xdr:from>
    <xdr:to>
      <xdr:col>55</xdr:col>
      <xdr:colOff>3756</xdr:colOff>
      <xdr:row>59</xdr:row>
      <xdr:rowOff>96744</xdr:rowOff>
    </xdr:to>
    <xdr:sp macro="" textlink="">
      <xdr:nvSpPr>
        <xdr:cNvPr id="52945" name="WordArt 6"/>
        <xdr:cNvSpPr>
          <a:spLocks noChangeArrowheads="1" noChangeShapeType="1" noTextEdit="1"/>
        </xdr:cNvSpPr>
      </xdr:nvSpPr>
      <xdr:spPr bwMode="auto">
        <a:xfrm>
          <a:off x="82318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58</xdr:row>
      <xdr:rowOff>121947</xdr:rowOff>
    </xdr:from>
    <xdr:to>
      <xdr:col>54</xdr:col>
      <xdr:colOff>1012243</xdr:colOff>
      <xdr:row>59</xdr:row>
      <xdr:rowOff>96744</xdr:rowOff>
    </xdr:to>
    <xdr:sp macro="" textlink="">
      <xdr:nvSpPr>
        <xdr:cNvPr id="52946"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58</xdr:row>
      <xdr:rowOff>121947</xdr:rowOff>
    </xdr:from>
    <xdr:to>
      <xdr:col>54</xdr:col>
      <xdr:colOff>1012243</xdr:colOff>
      <xdr:row>59</xdr:row>
      <xdr:rowOff>96744</xdr:rowOff>
    </xdr:to>
    <xdr:sp macro="" textlink="">
      <xdr:nvSpPr>
        <xdr:cNvPr id="52947"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58</xdr:row>
      <xdr:rowOff>121947</xdr:rowOff>
    </xdr:from>
    <xdr:to>
      <xdr:col>48</xdr:col>
      <xdr:colOff>3756</xdr:colOff>
      <xdr:row>59</xdr:row>
      <xdr:rowOff>96744</xdr:rowOff>
    </xdr:to>
    <xdr:sp macro="" textlink="">
      <xdr:nvSpPr>
        <xdr:cNvPr id="52948" name="WordArt 6"/>
        <xdr:cNvSpPr>
          <a:spLocks noChangeArrowheads="1" noChangeShapeType="1" noTextEdit="1"/>
        </xdr:cNvSpPr>
      </xdr:nvSpPr>
      <xdr:spPr bwMode="auto">
        <a:xfrm>
          <a:off x="840142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974143</xdr:colOff>
      <xdr:row>58</xdr:row>
      <xdr:rowOff>121947</xdr:rowOff>
    </xdr:from>
    <xdr:to>
      <xdr:col>55</xdr:col>
      <xdr:colOff>974143</xdr:colOff>
      <xdr:row>59</xdr:row>
      <xdr:rowOff>96744</xdr:rowOff>
    </xdr:to>
    <xdr:sp macro="" textlink="">
      <xdr:nvSpPr>
        <xdr:cNvPr id="52949" name="WordArt 6"/>
        <xdr:cNvSpPr>
          <a:spLocks noChangeArrowheads="1" noChangeShapeType="1" noTextEdit="1"/>
        </xdr:cNvSpPr>
      </xdr:nvSpPr>
      <xdr:spPr bwMode="auto">
        <a:xfrm>
          <a:off x="832891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58</xdr:row>
      <xdr:rowOff>121947</xdr:rowOff>
    </xdr:from>
    <xdr:to>
      <xdr:col>55</xdr:col>
      <xdr:colOff>1012243</xdr:colOff>
      <xdr:row>59</xdr:row>
      <xdr:rowOff>96744</xdr:rowOff>
    </xdr:to>
    <xdr:sp macro="" textlink="">
      <xdr:nvSpPr>
        <xdr:cNvPr id="52950"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58</xdr:row>
      <xdr:rowOff>121947</xdr:rowOff>
    </xdr:from>
    <xdr:to>
      <xdr:col>55</xdr:col>
      <xdr:colOff>1012243</xdr:colOff>
      <xdr:row>59</xdr:row>
      <xdr:rowOff>96744</xdr:rowOff>
    </xdr:to>
    <xdr:sp macro="" textlink="">
      <xdr:nvSpPr>
        <xdr:cNvPr id="52951"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58</xdr:row>
      <xdr:rowOff>121947</xdr:rowOff>
    </xdr:from>
    <xdr:to>
      <xdr:col>55</xdr:col>
      <xdr:colOff>1012243</xdr:colOff>
      <xdr:row>59</xdr:row>
      <xdr:rowOff>96744</xdr:rowOff>
    </xdr:to>
    <xdr:sp macro="" textlink="">
      <xdr:nvSpPr>
        <xdr:cNvPr id="52952"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58</xdr:row>
      <xdr:rowOff>121947</xdr:rowOff>
    </xdr:from>
    <xdr:to>
      <xdr:col>48</xdr:col>
      <xdr:colOff>1012243</xdr:colOff>
      <xdr:row>59</xdr:row>
      <xdr:rowOff>96744</xdr:rowOff>
    </xdr:to>
    <xdr:sp macro="" textlink="">
      <xdr:nvSpPr>
        <xdr:cNvPr id="52953"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58</xdr:row>
      <xdr:rowOff>121947</xdr:rowOff>
    </xdr:from>
    <xdr:to>
      <xdr:col>48</xdr:col>
      <xdr:colOff>1012243</xdr:colOff>
      <xdr:row>59</xdr:row>
      <xdr:rowOff>96744</xdr:rowOff>
    </xdr:to>
    <xdr:sp macro="" textlink="">
      <xdr:nvSpPr>
        <xdr:cNvPr id="52954"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58</xdr:row>
      <xdr:rowOff>121947</xdr:rowOff>
    </xdr:from>
    <xdr:to>
      <xdr:col>49</xdr:col>
      <xdr:colOff>1012243</xdr:colOff>
      <xdr:row>59</xdr:row>
      <xdr:rowOff>96744</xdr:rowOff>
    </xdr:to>
    <xdr:sp macro="" textlink="">
      <xdr:nvSpPr>
        <xdr:cNvPr id="52955"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58</xdr:row>
      <xdr:rowOff>121947</xdr:rowOff>
    </xdr:from>
    <xdr:to>
      <xdr:col>49</xdr:col>
      <xdr:colOff>1012243</xdr:colOff>
      <xdr:row>59</xdr:row>
      <xdr:rowOff>96744</xdr:rowOff>
    </xdr:to>
    <xdr:sp macro="" textlink="">
      <xdr:nvSpPr>
        <xdr:cNvPr id="52956"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58</xdr:row>
      <xdr:rowOff>121947</xdr:rowOff>
    </xdr:from>
    <xdr:to>
      <xdr:col>58</xdr:col>
      <xdr:colOff>1012243</xdr:colOff>
      <xdr:row>59</xdr:row>
      <xdr:rowOff>96744</xdr:rowOff>
    </xdr:to>
    <xdr:sp macro="" textlink="">
      <xdr:nvSpPr>
        <xdr:cNvPr id="52957"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58</xdr:row>
      <xdr:rowOff>121947</xdr:rowOff>
    </xdr:from>
    <xdr:to>
      <xdr:col>58</xdr:col>
      <xdr:colOff>1012243</xdr:colOff>
      <xdr:row>59</xdr:row>
      <xdr:rowOff>96744</xdr:rowOff>
    </xdr:to>
    <xdr:sp macro="" textlink="">
      <xdr:nvSpPr>
        <xdr:cNvPr id="52958"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58</xdr:row>
      <xdr:rowOff>121947</xdr:rowOff>
    </xdr:from>
    <xdr:to>
      <xdr:col>62</xdr:col>
      <xdr:colOff>1012243</xdr:colOff>
      <xdr:row>59</xdr:row>
      <xdr:rowOff>96744</xdr:rowOff>
    </xdr:to>
    <xdr:sp macro="" textlink="">
      <xdr:nvSpPr>
        <xdr:cNvPr id="52971"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58</xdr:row>
      <xdr:rowOff>121947</xdr:rowOff>
    </xdr:from>
    <xdr:to>
      <xdr:col>62</xdr:col>
      <xdr:colOff>1012243</xdr:colOff>
      <xdr:row>59</xdr:row>
      <xdr:rowOff>96744</xdr:rowOff>
    </xdr:to>
    <xdr:sp macro="" textlink="">
      <xdr:nvSpPr>
        <xdr:cNvPr id="52972"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58</xdr:row>
      <xdr:rowOff>121947</xdr:rowOff>
    </xdr:from>
    <xdr:to>
      <xdr:col>74</xdr:col>
      <xdr:colOff>3756</xdr:colOff>
      <xdr:row>59</xdr:row>
      <xdr:rowOff>96744</xdr:rowOff>
    </xdr:to>
    <xdr:sp macro="" textlink="">
      <xdr:nvSpPr>
        <xdr:cNvPr id="52973"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2974"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297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58</xdr:row>
      <xdr:rowOff>121947</xdr:rowOff>
    </xdr:from>
    <xdr:to>
      <xdr:col>74</xdr:col>
      <xdr:colOff>1012243</xdr:colOff>
      <xdr:row>59</xdr:row>
      <xdr:rowOff>96744</xdr:rowOff>
    </xdr:to>
    <xdr:sp macro="" textlink="">
      <xdr:nvSpPr>
        <xdr:cNvPr id="52976"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58</xdr:row>
      <xdr:rowOff>121947</xdr:rowOff>
    </xdr:from>
    <xdr:to>
      <xdr:col>74</xdr:col>
      <xdr:colOff>1012243</xdr:colOff>
      <xdr:row>59</xdr:row>
      <xdr:rowOff>96744</xdr:rowOff>
    </xdr:to>
    <xdr:sp macro="" textlink="">
      <xdr:nvSpPr>
        <xdr:cNvPr id="52977"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52978"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52979"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2980"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52981"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52982"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298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58</xdr:row>
      <xdr:rowOff>121947</xdr:rowOff>
    </xdr:from>
    <xdr:to>
      <xdr:col>73</xdr:col>
      <xdr:colOff>3756</xdr:colOff>
      <xdr:row>59</xdr:row>
      <xdr:rowOff>96744</xdr:rowOff>
    </xdr:to>
    <xdr:sp macro="" textlink="">
      <xdr:nvSpPr>
        <xdr:cNvPr id="52984"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58</xdr:row>
      <xdr:rowOff>121947</xdr:rowOff>
    </xdr:from>
    <xdr:to>
      <xdr:col>74</xdr:col>
      <xdr:colOff>3756</xdr:colOff>
      <xdr:row>59</xdr:row>
      <xdr:rowOff>96744</xdr:rowOff>
    </xdr:to>
    <xdr:sp macro="" textlink="">
      <xdr:nvSpPr>
        <xdr:cNvPr id="52985"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58</xdr:row>
      <xdr:rowOff>121947</xdr:rowOff>
    </xdr:from>
    <xdr:to>
      <xdr:col>75</xdr:col>
      <xdr:colOff>3756</xdr:colOff>
      <xdr:row>59</xdr:row>
      <xdr:rowOff>96744</xdr:rowOff>
    </xdr:to>
    <xdr:sp macro="" textlink="">
      <xdr:nvSpPr>
        <xdr:cNvPr id="52986" name="WordArt 6"/>
        <xdr:cNvSpPr>
          <a:spLocks noChangeArrowheads="1" noChangeShapeType="1" noTextEdit="1"/>
        </xdr:cNvSpPr>
      </xdr:nvSpPr>
      <xdr:spPr bwMode="auto">
        <a:xfrm>
          <a:off x="1335823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58</xdr:row>
      <xdr:rowOff>121947</xdr:rowOff>
    </xdr:from>
    <xdr:to>
      <xdr:col>76</xdr:col>
      <xdr:colOff>3756</xdr:colOff>
      <xdr:row>59</xdr:row>
      <xdr:rowOff>96744</xdr:rowOff>
    </xdr:to>
    <xdr:sp macro="" textlink="">
      <xdr:nvSpPr>
        <xdr:cNvPr id="52987" name="WordArt 6"/>
        <xdr:cNvSpPr>
          <a:spLocks noChangeArrowheads="1" noChangeShapeType="1" noTextEdit="1"/>
        </xdr:cNvSpPr>
      </xdr:nvSpPr>
      <xdr:spPr bwMode="auto">
        <a:xfrm>
          <a:off x="135392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58</xdr:row>
      <xdr:rowOff>121947</xdr:rowOff>
    </xdr:from>
    <xdr:to>
      <xdr:col>77</xdr:col>
      <xdr:colOff>3756</xdr:colOff>
      <xdr:row>59</xdr:row>
      <xdr:rowOff>96744</xdr:rowOff>
    </xdr:to>
    <xdr:sp macro="" textlink="">
      <xdr:nvSpPr>
        <xdr:cNvPr id="52988"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58</xdr:row>
      <xdr:rowOff>121947</xdr:rowOff>
    </xdr:from>
    <xdr:to>
      <xdr:col>78</xdr:col>
      <xdr:colOff>3756</xdr:colOff>
      <xdr:row>59</xdr:row>
      <xdr:rowOff>96744</xdr:rowOff>
    </xdr:to>
    <xdr:sp macro="" textlink="">
      <xdr:nvSpPr>
        <xdr:cNvPr id="52989" name="WordArt 6"/>
        <xdr:cNvSpPr>
          <a:spLocks noChangeArrowheads="1" noChangeShapeType="1" noTextEdit="1"/>
        </xdr:cNvSpPr>
      </xdr:nvSpPr>
      <xdr:spPr bwMode="auto">
        <a:xfrm>
          <a:off x="138744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58</xdr:row>
      <xdr:rowOff>121947</xdr:rowOff>
    </xdr:from>
    <xdr:to>
      <xdr:col>77</xdr:col>
      <xdr:colOff>3756</xdr:colOff>
      <xdr:row>59</xdr:row>
      <xdr:rowOff>96744</xdr:rowOff>
    </xdr:to>
    <xdr:sp macro="" textlink="">
      <xdr:nvSpPr>
        <xdr:cNvPr id="52990"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58</xdr:row>
      <xdr:rowOff>121947</xdr:rowOff>
    </xdr:from>
    <xdr:to>
      <xdr:col>73</xdr:col>
      <xdr:colOff>3756</xdr:colOff>
      <xdr:row>59</xdr:row>
      <xdr:rowOff>96744</xdr:rowOff>
    </xdr:to>
    <xdr:sp macro="" textlink="">
      <xdr:nvSpPr>
        <xdr:cNvPr id="52991"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299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2993"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58</xdr:row>
      <xdr:rowOff>121947</xdr:rowOff>
    </xdr:from>
    <xdr:to>
      <xdr:col>74</xdr:col>
      <xdr:colOff>3756</xdr:colOff>
      <xdr:row>59</xdr:row>
      <xdr:rowOff>96744</xdr:rowOff>
    </xdr:to>
    <xdr:sp macro="" textlink="">
      <xdr:nvSpPr>
        <xdr:cNvPr id="52994"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299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2996"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2997"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2998"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58</xdr:row>
      <xdr:rowOff>121947</xdr:rowOff>
    </xdr:from>
    <xdr:to>
      <xdr:col>74</xdr:col>
      <xdr:colOff>1012243</xdr:colOff>
      <xdr:row>59</xdr:row>
      <xdr:rowOff>96744</xdr:rowOff>
    </xdr:to>
    <xdr:sp macro="" textlink="">
      <xdr:nvSpPr>
        <xdr:cNvPr id="52999"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58</xdr:row>
      <xdr:rowOff>121947</xdr:rowOff>
    </xdr:from>
    <xdr:to>
      <xdr:col>74</xdr:col>
      <xdr:colOff>1012243</xdr:colOff>
      <xdr:row>59</xdr:row>
      <xdr:rowOff>96744</xdr:rowOff>
    </xdr:to>
    <xdr:sp macro="" textlink="">
      <xdr:nvSpPr>
        <xdr:cNvPr id="53000"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53001"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53002"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58</xdr:row>
      <xdr:rowOff>121947</xdr:rowOff>
    </xdr:from>
    <xdr:to>
      <xdr:col>75</xdr:col>
      <xdr:colOff>1012243</xdr:colOff>
      <xdr:row>59</xdr:row>
      <xdr:rowOff>96744</xdr:rowOff>
    </xdr:to>
    <xdr:sp macro="" textlink="">
      <xdr:nvSpPr>
        <xdr:cNvPr id="53003"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58</xdr:row>
      <xdr:rowOff>121947</xdr:rowOff>
    </xdr:from>
    <xdr:to>
      <xdr:col>75</xdr:col>
      <xdr:colOff>1012243</xdr:colOff>
      <xdr:row>59</xdr:row>
      <xdr:rowOff>96744</xdr:rowOff>
    </xdr:to>
    <xdr:sp macro="" textlink="">
      <xdr:nvSpPr>
        <xdr:cNvPr id="53004"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58</xdr:row>
      <xdr:rowOff>121947</xdr:rowOff>
    </xdr:from>
    <xdr:to>
      <xdr:col>61</xdr:col>
      <xdr:colOff>3756</xdr:colOff>
      <xdr:row>59</xdr:row>
      <xdr:rowOff>96744</xdr:rowOff>
    </xdr:to>
    <xdr:sp macro="" textlink="">
      <xdr:nvSpPr>
        <xdr:cNvPr id="53008"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58</xdr:row>
      <xdr:rowOff>121947</xdr:rowOff>
    </xdr:from>
    <xdr:to>
      <xdr:col>36</xdr:col>
      <xdr:colOff>3756</xdr:colOff>
      <xdr:row>59</xdr:row>
      <xdr:rowOff>96744</xdr:rowOff>
    </xdr:to>
    <xdr:sp macro="" textlink="">
      <xdr:nvSpPr>
        <xdr:cNvPr id="53011" name="WordArt 6"/>
        <xdr:cNvSpPr>
          <a:spLocks noChangeArrowheads="1" noChangeShapeType="1" noTextEdit="1"/>
        </xdr:cNvSpPr>
      </xdr:nvSpPr>
      <xdr:spPr bwMode="auto">
        <a:xfrm>
          <a:off x="62163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58</xdr:row>
      <xdr:rowOff>121947</xdr:rowOff>
    </xdr:from>
    <xdr:to>
      <xdr:col>41</xdr:col>
      <xdr:colOff>1012243</xdr:colOff>
      <xdr:row>59</xdr:row>
      <xdr:rowOff>96744</xdr:rowOff>
    </xdr:to>
    <xdr:sp macro="" textlink="">
      <xdr:nvSpPr>
        <xdr:cNvPr id="53012"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58</xdr:row>
      <xdr:rowOff>121947</xdr:rowOff>
    </xdr:from>
    <xdr:to>
      <xdr:col>41</xdr:col>
      <xdr:colOff>1012243</xdr:colOff>
      <xdr:row>59</xdr:row>
      <xdr:rowOff>96744</xdr:rowOff>
    </xdr:to>
    <xdr:sp macro="" textlink="">
      <xdr:nvSpPr>
        <xdr:cNvPr id="53013"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58</xdr:row>
      <xdr:rowOff>121947</xdr:rowOff>
    </xdr:from>
    <xdr:to>
      <xdr:col>43</xdr:col>
      <xdr:colOff>3756</xdr:colOff>
      <xdr:row>59</xdr:row>
      <xdr:rowOff>96744</xdr:rowOff>
    </xdr:to>
    <xdr:sp macro="" textlink="">
      <xdr:nvSpPr>
        <xdr:cNvPr id="53014" name="WordArt 6"/>
        <xdr:cNvSpPr>
          <a:spLocks noChangeArrowheads="1" noChangeShapeType="1" noTextEdit="1"/>
        </xdr:cNvSpPr>
      </xdr:nvSpPr>
      <xdr:spPr bwMode="auto">
        <a:xfrm>
          <a:off x="63421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3015"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3016"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3017"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3018"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58</xdr:row>
      <xdr:rowOff>121947</xdr:rowOff>
    </xdr:from>
    <xdr:to>
      <xdr:col>43</xdr:col>
      <xdr:colOff>1012243</xdr:colOff>
      <xdr:row>59</xdr:row>
      <xdr:rowOff>96744</xdr:rowOff>
    </xdr:to>
    <xdr:sp macro="" textlink="">
      <xdr:nvSpPr>
        <xdr:cNvPr id="53019"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58</xdr:row>
      <xdr:rowOff>121947</xdr:rowOff>
    </xdr:from>
    <xdr:to>
      <xdr:col>43</xdr:col>
      <xdr:colOff>1012243</xdr:colOff>
      <xdr:row>59</xdr:row>
      <xdr:rowOff>96744</xdr:rowOff>
    </xdr:to>
    <xdr:sp macro="" textlink="">
      <xdr:nvSpPr>
        <xdr:cNvPr id="53020"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58</xdr:row>
      <xdr:rowOff>121947</xdr:rowOff>
    </xdr:from>
    <xdr:to>
      <xdr:col>24</xdr:col>
      <xdr:colOff>1012243</xdr:colOff>
      <xdr:row>59</xdr:row>
      <xdr:rowOff>96744</xdr:rowOff>
    </xdr:to>
    <xdr:sp macro="" textlink="">
      <xdr:nvSpPr>
        <xdr:cNvPr id="53021"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58</xdr:row>
      <xdr:rowOff>121947</xdr:rowOff>
    </xdr:from>
    <xdr:to>
      <xdr:col>24</xdr:col>
      <xdr:colOff>1012243</xdr:colOff>
      <xdr:row>59</xdr:row>
      <xdr:rowOff>96744</xdr:rowOff>
    </xdr:to>
    <xdr:sp macro="" textlink="">
      <xdr:nvSpPr>
        <xdr:cNvPr id="53022"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58</xdr:row>
      <xdr:rowOff>121947</xdr:rowOff>
    </xdr:from>
    <xdr:to>
      <xdr:col>45</xdr:col>
      <xdr:colOff>1012243</xdr:colOff>
      <xdr:row>59</xdr:row>
      <xdr:rowOff>96744</xdr:rowOff>
    </xdr:to>
    <xdr:sp macro="" textlink="">
      <xdr:nvSpPr>
        <xdr:cNvPr id="53023"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58</xdr:row>
      <xdr:rowOff>121947</xdr:rowOff>
    </xdr:from>
    <xdr:to>
      <xdr:col>45</xdr:col>
      <xdr:colOff>1012243</xdr:colOff>
      <xdr:row>59</xdr:row>
      <xdr:rowOff>96744</xdr:rowOff>
    </xdr:to>
    <xdr:sp macro="" textlink="">
      <xdr:nvSpPr>
        <xdr:cNvPr id="53024"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58</xdr:row>
      <xdr:rowOff>121947</xdr:rowOff>
    </xdr:from>
    <xdr:to>
      <xdr:col>57</xdr:col>
      <xdr:colOff>3756</xdr:colOff>
      <xdr:row>59</xdr:row>
      <xdr:rowOff>96744</xdr:rowOff>
    </xdr:to>
    <xdr:sp macro="" textlink="">
      <xdr:nvSpPr>
        <xdr:cNvPr id="53025" name="WordArt 6"/>
        <xdr:cNvSpPr>
          <a:spLocks noChangeArrowheads="1" noChangeShapeType="1" noTextEdit="1"/>
        </xdr:cNvSpPr>
      </xdr:nvSpPr>
      <xdr:spPr bwMode="auto">
        <a:xfrm>
          <a:off x="85709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58</xdr:row>
      <xdr:rowOff>121947</xdr:rowOff>
    </xdr:from>
    <xdr:to>
      <xdr:col>58</xdr:col>
      <xdr:colOff>3756</xdr:colOff>
      <xdr:row>59</xdr:row>
      <xdr:rowOff>96744</xdr:rowOff>
    </xdr:to>
    <xdr:sp macro="" textlink="">
      <xdr:nvSpPr>
        <xdr:cNvPr id="53026" name="WordArt 6"/>
        <xdr:cNvSpPr>
          <a:spLocks noChangeArrowheads="1" noChangeShapeType="1" noTextEdit="1"/>
        </xdr:cNvSpPr>
      </xdr:nvSpPr>
      <xdr:spPr bwMode="auto">
        <a:xfrm>
          <a:off x="879385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58</xdr:row>
      <xdr:rowOff>121947</xdr:rowOff>
    </xdr:from>
    <xdr:to>
      <xdr:col>59</xdr:col>
      <xdr:colOff>3756</xdr:colOff>
      <xdr:row>59</xdr:row>
      <xdr:rowOff>96744</xdr:rowOff>
    </xdr:to>
    <xdr:sp macro="" textlink="">
      <xdr:nvSpPr>
        <xdr:cNvPr id="53027" name="WordArt 6"/>
        <xdr:cNvSpPr>
          <a:spLocks noChangeArrowheads="1" noChangeShapeType="1" noTextEdit="1"/>
        </xdr:cNvSpPr>
      </xdr:nvSpPr>
      <xdr:spPr bwMode="auto">
        <a:xfrm>
          <a:off x="89557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53029"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58</xdr:row>
      <xdr:rowOff>121947</xdr:rowOff>
    </xdr:from>
    <xdr:to>
      <xdr:col>61</xdr:col>
      <xdr:colOff>3756</xdr:colOff>
      <xdr:row>59</xdr:row>
      <xdr:rowOff>96744</xdr:rowOff>
    </xdr:to>
    <xdr:sp macro="" textlink="">
      <xdr:nvSpPr>
        <xdr:cNvPr id="53039"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58</xdr:row>
      <xdr:rowOff>121947</xdr:rowOff>
    </xdr:from>
    <xdr:to>
      <xdr:col>62</xdr:col>
      <xdr:colOff>3756</xdr:colOff>
      <xdr:row>59</xdr:row>
      <xdr:rowOff>96744</xdr:rowOff>
    </xdr:to>
    <xdr:sp macro="" textlink="">
      <xdr:nvSpPr>
        <xdr:cNvPr id="53040" name="WordArt 6"/>
        <xdr:cNvSpPr>
          <a:spLocks noChangeArrowheads="1" noChangeShapeType="1" noTextEdit="1"/>
        </xdr:cNvSpPr>
      </xdr:nvSpPr>
      <xdr:spPr bwMode="auto">
        <a:xfrm>
          <a:off x="111655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58</xdr:row>
      <xdr:rowOff>121947</xdr:rowOff>
    </xdr:from>
    <xdr:to>
      <xdr:col>63</xdr:col>
      <xdr:colOff>3756</xdr:colOff>
      <xdr:row>59</xdr:row>
      <xdr:rowOff>96744</xdr:rowOff>
    </xdr:to>
    <xdr:sp macro="" textlink="">
      <xdr:nvSpPr>
        <xdr:cNvPr id="53041" name="WordArt 6"/>
        <xdr:cNvSpPr>
          <a:spLocks noChangeArrowheads="1" noChangeShapeType="1" noTextEdit="1"/>
        </xdr:cNvSpPr>
      </xdr:nvSpPr>
      <xdr:spPr bwMode="auto">
        <a:xfrm>
          <a:off x="113236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58</xdr:row>
      <xdr:rowOff>121947</xdr:rowOff>
    </xdr:from>
    <xdr:to>
      <xdr:col>64</xdr:col>
      <xdr:colOff>3756</xdr:colOff>
      <xdr:row>59</xdr:row>
      <xdr:rowOff>96744</xdr:rowOff>
    </xdr:to>
    <xdr:sp macro="" textlink="">
      <xdr:nvSpPr>
        <xdr:cNvPr id="53042"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53043"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53044" name="WordArt 6"/>
        <xdr:cNvSpPr>
          <a:spLocks noChangeArrowheads="1" noChangeShapeType="1" noTextEdit="1"/>
        </xdr:cNvSpPr>
      </xdr:nvSpPr>
      <xdr:spPr bwMode="auto">
        <a:xfrm>
          <a:off x="118399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53045"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53046"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3047"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53048"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53049"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58</xdr:row>
      <xdr:rowOff>121947</xdr:rowOff>
    </xdr:from>
    <xdr:to>
      <xdr:col>64</xdr:col>
      <xdr:colOff>3756</xdr:colOff>
      <xdr:row>59</xdr:row>
      <xdr:rowOff>96744</xdr:rowOff>
    </xdr:to>
    <xdr:sp macro="" textlink="">
      <xdr:nvSpPr>
        <xdr:cNvPr id="53050"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58</xdr:row>
      <xdr:rowOff>121947</xdr:rowOff>
    </xdr:from>
    <xdr:to>
      <xdr:col>73</xdr:col>
      <xdr:colOff>3756</xdr:colOff>
      <xdr:row>59</xdr:row>
      <xdr:rowOff>96744</xdr:rowOff>
    </xdr:to>
    <xdr:sp macro="" textlink="">
      <xdr:nvSpPr>
        <xdr:cNvPr id="53051"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58</xdr:row>
      <xdr:rowOff>121947</xdr:rowOff>
    </xdr:from>
    <xdr:to>
      <xdr:col>74</xdr:col>
      <xdr:colOff>3756</xdr:colOff>
      <xdr:row>59</xdr:row>
      <xdr:rowOff>96744</xdr:rowOff>
    </xdr:to>
    <xdr:sp macro="" textlink="">
      <xdr:nvSpPr>
        <xdr:cNvPr id="53052"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58</xdr:row>
      <xdr:rowOff>121947</xdr:rowOff>
    </xdr:from>
    <xdr:to>
      <xdr:col>55</xdr:col>
      <xdr:colOff>3756</xdr:colOff>
      <xdr:row>59</xdr:row>
      <xdr:rowOff>96744</xdr:rowOff>
    </xdr:to>
    <xdr:sp macro="" textlink="">
      <xdr:nvSpPr>
        <xdr:cNvPr id="53053" name="WordArt 6"/>
        <xdr:cNvSpPr>
          <a:spLocks noChangeArrowheads="1" noChangeShapeType="1" noTextEdit="1"/>
        </xdr:cNvSpPr>
      </xdr:nvSpPr>
      <xdr:spPr bwMode="auto">
        <a:xfrm>
          <a:off x="82318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58</xdr:row>
      <xdr:rowOff>121947</xdr:rowOff>
    </xdr:from>
    <xdr:to>
      <xdr:col>54</xdr:col>
      <xdr:colOff>1012243</xdr:colOff>
      <xdr:row>59</xdr:row>
      <xdr:rowOff>96744</xdr:rowOff>
    </xdr:to>
    <xdr:sp macro="" textlink="">
      <xdr:nvSpPr>
        <xdr:cNvPr id="53054"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58</xdr:row>
      <xdr:rowOff>121947</xdr:rowOff>
    </xdr:from>
    <xdr:to>
      <xdr:col>54</xdr:col>
      <xdr:colOff>1012243</xdr:colOff>
      <xdr:row>59</xdr:row>
      <xdr:rowOff>96744</xdr:rowOff>
    </xdr:to>
    <xdr:sp macro="" textlink="">
      <xdr:nvSpPr>
        <xdr:cNvPr id="53055"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58</xdr:row>
      <xdr:rowOff>121947</xdr:rowOff>
    </xdr:from>
    <xdr:to>
      <xdr:col>48</xdr:col>
      <xdr:colOff>3756</xdr:colOff>
      <xdr:row>59</xdr:row>
      <xdr:rowOff>96744</xdr:rowOff>
    </xdr:to>
    <xdr:sp macro="" textlink="">
      <xdr:nvSpPr>
        <xdr:cNvPr id="53056" name="WordArt 6"/>
        <xdr:cNvSpPr>
          <a:spLocks noChangeArrowheads="1" noChangeShapeType="1" noTextEdit="1"/>
        </xdr:cNvSpPr>
      </xdr:nvSpPr>
      <xdr:spPr bwMode="auto">
        <a:xfrm>
          <a:off x="840142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58</xdr:row>
      <xdr:rowOff>121947</xdr:rowOff>
    </xdr:from>
    <xdr:to>
      <xdr:col>55</xdr:col>
      <xdr:colOff>1012243</xdr:colOff>
      <xdr:row>59</xdr:row>
      <xdr:rowOff>96744</xdr:rowOff>
    </xdr:to>
    <xdr:sp macro="" textlink="">
      <xdr:nvSpPr>
        <xdr:cNvPr id="53057"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58</xdr:row>
      <xdr:rowOff>121947</xdr:rowOff>
    </xdr:from>
    <xdr:to>
      <xdr:col>55</xdr:col>
      <xdr:colOff>1012243</xdr:colOff>
      <xdr:row>59</xdr:row>
      <xdr:rowOff>96744</xdr:rowOff>
    </xdr:to>
    <xdr:sp macro="" textlink="">
      <xdr:nvSpPr>
        <xdr:cNvPr id="53058"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58</xdr:row>
      <xdr:rowOff>121947</xdr:rowOff>
    </xdr:from>
    <xdr:to>
      <xdr:col>55</xdr:col>
      <xdr:colOff>1012243</xdr:colOff>
      <xdr:row>59</xdr:row>
      <xdr:rowOff>96744</xdr:rowOff>
    </xdr:to>
    <xdr:sp macro="" textlink="">
      <xdr:nvSpPr>
        <xdr:cNvPr id="53059"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58</xdr:row>
      <xdr:rowOff>121947</xdr:rowOff>
    </xdr:from>
    <xdr:to>
      <xdr:col>55</xdr:col>
      <xdr:colOff>1012243</xdr:colOff>
      <xdr:row>59</xdr:row>
      <xdr:rowOff>96744</xdr:rowOff>
    </xdr:to>
    <xdr:sp macro="" textlink="">
      <xdr:nvSpPr>
        <xdr:cNvPr id="53060"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58</xdr:row>
      <xdr:rowOff>121947</xdr:rowOff>
    </xdr:from>
    <xdr:to>
      <xdr:col>48</xdr:col>
      <xdr:colOff>1012243</xdr:colOff>
      <xdr:row>59</xdr:row>
      <xdr:rowOff>96744</xdr:rowOff>
    </xdr:to>
    <xdr:sp macro="" textlink="">
      <xdr:nvSpPr>
        <xdr:cNvPr id="53061"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58</xdr:row>
      <xdr:rowOff>121947</xdr:rowOff>
    </xdr:from>
    <xdr:to>
      <xdr:col>48</xdr:col>
      <xdr:colOff>1012243</xdr:colOff>
      <xdr:row>59</xdr:row>
      <xdr:rowOff>96744</xdr:rowOff>
    </xdr:to>
    <xdr:sp macro="" textlink="">
      <xdr:nvSpPr>
        <xdr:cNvPr id="53062"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58</xdr:row>
      <xdr:rowOff>121947</xdr:rowOff>
    </xdr:from>
    <xdr:to>
      <xdr:col>49</xdr:col>
      <xdr:colOff>1012243</xdr:colOff>
      <xdr:row>59</xdr:row>
      <xdr:rowOff>96744</xdr:rowOff>
    </xdr:to>
    <xdr:sp macro="" textlink="">
      <xdr:nvSpPr>
        <xdr:cNvPr id="53063"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58</xdr:row>
      <xdr:rowOff>121947</xdr:rowOff>
    </xdr:from>
    <xdr:to>
      <xdr:col>49</xdr:col>
      <xdr:colOff>1012243</xdr:colOff>
      <xdr:row>59</xdr:row>
      <xdr:rowOff>96744</xdr:rowOff>
    </xdr:to>
    <xdr:sp macro="" textlink="">
      <xdr:nvSpPr>
        <xdr:cNvPr id="53064"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58</xdr:row>
      <xdr:rowOff>121947</xdr:rowOff>
    </xdr:from>
    <xdr:to>
      <xdr:col>58</xdr:col>
      <xdr:colOff>1012243</xdr:colOff>
      <xdr:row>59</xdr:row>
      <xdr:rowOff>96744</xdr:rowOff>
    </xdr:to>
    <xdr:sp macro="" textlink="">
      <xdr:nvSpPr>
        <xdr:cNvPr id="53065"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58</xdr:row>
      <xdr:rowOff>121947</xdr:rowOff>
    </xdr:from>
    <xdr:to>
      <xdr:col>58</xdr:col>
      <xdr:colOff>1012243</xdr:colOff>
      <xdr:row>59</xdr:row>
      <xdr:rowOff>96744</xdr:rowOff>
    </xdr:to>
    <xdr:sp macro="" textlink="">
      <xdr:nvSpPr>
        <xdr:cNvPr id="53066"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58</xdr:row>
      <xdr:rowOff>121947</xdr:rowOff>
    </xdr:from>
    <xdr:to>
      <xdr:col>62</xdr:col>
      <xdr:colOff>1012243</xdr:colOff>
      <xdr:row>59</xdr:row>
      <xdr:rowOff>96744</xdr:rowOff>
    </xdr:to>
    <xdr:sp macro="" textlink="">
      <xdr:nvSpPr>
        <xdr:cNvPr id="53079"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58</xdr:row>
      <xdr:rowOff>121947</xdr:rowOff>
    </xdr:from>
    <xdr:to>
      <xdr:col>62</xdr:col>
      <xdr:colOff>1012243</xdr:colOff>
      <xdr:row>59</xdr:row>
      <xdr:rowOff>96744</xdr:rowOff>
    </xdr:to>
    <xdr:sp macro="" textlink="">
      <xdr:nvSpPr>
        <xdr:cNvPr id="53080"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58</xdr:row>
      <xdr:rowOff>121947</xdr:rowOff>
    </xdr:from>
    <xdr:to>
      <xdr:col>74</xdr:col>
      <xdr:colOff>3756</xdr:colOff>
      <xdr:row>59</xdr:row>
      <xdr:rowOff>96744</xdr:rowOff>
    </xdr:to>
    <xdr:sp macro="" textlink="">
      <xdr:nvSpPr>
        <xdr:cNvPr id="53081"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3082"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3083"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58</xdr:row>
      <xdr:rowOff>121947</xdr:rowOff>
    </xdr:from>
    <xdr:to>
      <xdr:col>74</xdr:col>
      <xdr:colOff>1012243</xdr:colOff>
      <xdr:row>59</xdr:row>
      <xdr:rowOff>96744</xdr:rowOff>
    </xdr:to>
    <xdr:sp macro="" textlink="">
      <xdr:nvSpPr>
        <xdr:cNvPr id="53084"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58</xdr:row>
      <xdr:rowOff>121947</xdr:rowOff>
    </xdr:from>
    <xdr:to>
      <xdr:col>74</xdr:col>
      <xdr:colOff>1012243</xdr:colOff>
      <xdr:row>59</xdr:row>
      <xdr:rowOff>96744</xdr:rowOff>
    </xdr:to>
    <xdr:sp macro="" textlink="">
      <xdr:nvSpPr>
        <xdr:cNvPr id="53085"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53086"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53087"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53088"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53089"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53090"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091"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58</xdr:row>
      <xdr:rowOff>121947</xdr:rowOff>
    </xdr:from>
    <xdr:to>
      <xdr:col>73</xdr:col>
      <xdr:colOff>3756</xdr:colOff>
      <xdr:row>59</xdr:row>
      <xdr:rowOff>96744</xdr:rowOff>
    </xdr:to>
    <xdr:sp macro="" textlink="">
      <xdr:nvSpPr>
        <xdr:cNvPr id="53092"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58</xdr:row>
      <xdr:rowOff>121947</xdr:rowOff>
    </xdr:from>
    <xdr:to>
      <xdr:col>74</xdr:col>
      <xdr:colOff>3756</xdr:colOff>
      <xdr:row>59</xdr:row>
      <xdr:rowOff>96744</xdr:rowOff>
    </xdr:to>
    <xdr:sp macro="" textlink="">
      <xdr:nvSpPr>
        <xdr:cNvPr id="53093"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58</xdr:row>
      <xdr:rowOff>121947</xdr:rowOff>
    </xdr:from>
    <xdr:to>
      <xdr:col>75</xdr:col>
      <xdr:colOff>3756</xdr:colOff>
      <xdr:row>59</xdr:row>
      <xdr:rowOff>96744</xdr:rowOff>
    </xdr:to>
    <xdr:sp macro="" textlink="">
      <xdr:nvSpPr>
        <xdr:cNvPr id="53094" name="WordArt 6"/>
        <xdr:cNvSpPr>
          <a:spLocks noChangeArrowheads="1" noChangeShapeType="1" noTextEdit="1"/>
        </xdr:cNvSpPr>
      </xdr:nvSpPr>
      <xdr:spPr bwMode="auto">
        <a:xfrm>
          <a:off x="1335823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58</xdr:row>
      <xdr:rowOff>121947</xdr:rowOff>
    </xdr:from>
    <xdr:to>
      <xdr:col>76</xdr:col>
      <xdr:colOff>3756</xdr:colOff>
      <xdr:row>59</xdr:row>
      <xdr:rowOff>96744</xdr:rowOff>
    </xdr:to>
    <xdr:sp macro="" textlink="">
      <xdr:nvSpPr>
        <xdr:cNvPr id="53095" name="WordArt 6"/>
        <xdr:cNvSpPr>
          <a:spLocks noChangeArrowheads="1" noChangeShapeType="1" noTextEdit="1"/>
        </xdr:cNvSpPr>
      </xdr:nvSpPr>
      <xdr:spPr bwMode="auto">
        <a:xfrm>
          <a:off x="135392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58</xdr:row>
      <xdr:rowOff>121947</xdr:rowOff>
    </xdr:from>
    <xdr:to>
      <xdr:col>77</xdr:col>
      <xdr:colOff>3756</xdr:colOff>
      <xdr:row>59</xdr:row>
      <xdr:rowOff>96744</xdr:rowOff>
    </xdr:to>
    <xdr:sp macro="" textlink="">
      <xdr:nvSpPr>
        <xdr:cNvPr id="53096"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58</xdr:row>
      <xdr:rowOff>121947</xdr:rowOff>
    </xdr:from>
    <xdr:to>
      <xdr:col>78</xdr:col>
      <xdr:colOff>3756</xdr:colOff>
      <xdr:row>59</xdr:row>
      <xdr:rowOff>96744</xdr:rowOff>
    </xdr:to>
    <xdr:sp macro="" textlink="">
      <xdr:nvSpPr>
        <xdr:cNvPr id="53097" name="WordArt 6"/>
        <xdr:cNvSpPr>
          <a:spLocks noChangeArrowheads="1" noChangeShapeType="1" noTextEdit="1"/>
        </xdr:cNvSpPr>
      </xdr:nvSpPr>
      <xdr:spPr bwMode="auto">
        <a:xfrm>
          <a:off x="138744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58</xdr:row>
      <xdr:rowOff>121947</xdr:rowOff>
    </xdr:from>
    <xdr:to>
      <xdr:col>77</xdr:col>
      <xdr:colOff>3756</xdr:colOff>
      <xdr:row>59</xdr:row>
      <xdr:rowOff>96744</xdr:rowOff>
    </xdr:to>
    <xdr:sp macro="" textlink="">
      <xdr:nvSpPr>
        <xdr:cNvPr id="53098"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58</xdr:row>
      <xdr:rowOff>121947</xdr:rowOff>
    </xdr:from>
    <xdr:to>
      <xdr:col>73</xdr:col>
      <xdr:colOff>3756</xdr:colOff>
      <xdr:row>59</xdr:row>
      <xdr:rowOff>96744</xdr:rowOff>
    </xdr:to>
    <xdr:sp macro="" textlink="">
      <xdr:nvSpPr>
        <xdr:cNvPr id="53099"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00"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0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58</xdr:row>
      <xdr:rowOff>121947</xdr:rowOff>
    </xdr:from>
    <xdr:to>
      <xdr:col>74</xdr:col>
      <xdr:colOff>3756</xdr:colOff>
      <xdr:row>59</xdr:row>
      <xdr:rowOff>96744</xdr:rowOff>
    </xdr:to>
    <xdr:sp macro="" textlink="">
      <xdr:nvSpPr>
        <xdr:cNvPr id="53102"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3103"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3104"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310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58</xdr:row>
      <xdr:rowOff>121947</xdr:rowOff>
    </xdr:from>
    <xdr:to>
      <xdr:col>73</xdr:col>
      <xdr:colOff>1012243</xdr:colOff>
      <xdr:row>59</xdr:row>
      <xdr:rowOff>96744</xdr:rowOff>
    </xdr:to>
    <xdr:sp macro="" textlink="">
      <xdr:nvSpPr>
        <xdr:cNvPr id="53106"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58</xdr:row>
      <xdr:rowOff>121947</xdr:rowOff>
    </xdr:from>
    <xdr:to>
      <xdr:col>74</xdr:col>
      <xdr:colOff>1012243</xdr:colOff>
      <xdr:row>59</xdr:row>
      <xdr:rowOff>96744</xdr:rowOff>
    </xdr:to>
    <xdr:sp macro="" textlink="">
      <xdr:nvSpPr>
        <xdr:cNvPr id="53107"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58</xdr:row>
      <xdr:rowOff>121947</xdr:rowOff>
    </xdr:from>
    <xdr:to>
      <xdr:col>74</xdr:col>
      <xdr:colOff>1012243</xdr:colOff>
      <xdr:row>59</xdr:row>
      <xdr:rowOff>96744</xdr:rowOff>
    </xdr:to>
    <xdr:sp macro="" textlink="">
      <xdr:nvSpPr>
        <xdr:cNvPr id="53108"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53109"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53110"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58</xdr:row>
      <xdr:rowOff>121947</xdr:rowOff>
    </xdr:from>
    <xdr:to>
      <xdr:col>75</xdr:col>
      <xdr:colOff>1012243</xdr:colOff>
      <xdr:row>59</xdr:row>
      <xdr:rowOff>96744</xdr:rowOff>
    </xdr:to>
    <xdr:sp macro="" textlink="">
      <xdr:nvSpPr>
        <xdr:cNvPr id="53111"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58</xdr:row>
      <xdr:rowOff>121947</xdr:rowOff>
    </xdr:from>
    <xdr:to>
      <xdr:col>75</xdr:col>
      <xdr:colOff>1012243</xdr:colOff>
      <xdr:row>59</xdr:row>
      <xdr:rowOff>96744</xdr:rowOff>
    </xdr:to>
    <xdr:sp macro="" textlink="">
      <xdr:nvSpPr>
        <xdr:cNvPr id="53112"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53118"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53119"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3123"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3124"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3125"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58</xdr:row>
      <xdr:rowOff>121947</xdr:rowOff>
    </xdr:from>
    <xdr:to>
      <xdr:col>36</xdr:col>
      <xdr:colOff>1012243</xdr:colOff>
      <xdr:row>59</xdr:row>
      <xdr:rowOff>96744</xdr:rowOff>
    </xdr:to>
    <xdr:sp macro="" textlink="">
      <xdr:nvSpPr>
        <xdr:cNvPr id="53126"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13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34"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35"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136"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137"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38"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39"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140"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4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4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14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144"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45"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46"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147"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48"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49"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58</xdr:row>
      <xdr:rowOff>121947</xdr:rowOff>
    </xdr:from>
    <xdr:to>
      <xdr:col>72</xdr:col>
      <xdr:colOff>3756</xdr:colOff>
      <xdr:row>59</xdr:row>
      <xdr:rowOff>96744</xdr:rowOff>
    </xdr:to>
    <xdr:sp macro="" textlink="">
      <xdr:nvSpPr>
        <xdr:cNvPr id="53150"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5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58</xdr:row>
      <xdr:rowOff>121947</xdr:rowOff>
    </xdr:from>
    <xdr:to>
      <xdr:col>72</xdr:col>
      <xdr:colOff>1012243</xdr:colOff>
      <xdr:row>59</xdr:row>
      <xdr:rowOff>96744</xdr:rowOff>
    </xdr:to>
    <xdr:sp macro="" textlink="">
      <xdr:nvSpPr>
        <xdr:cNvPr id="5315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64</xdr:row>
      <xdr:rowOff>0</xdr:rowOff>
    </xdr:from>
    <xdr:to>
      <xdr:col>30</xdr:col>
      <xdr:colOff>1012243</xdr:colOff>
      <xdr:row>64</xdr:row>
      <xdr:rowOff>91796</xdr:rowOff>
    </xdr:to>
    <xdr:sp macro="" textlink="">
      <xdr:nvSpPr>
        <xdr:cNvPr id="53153" name="WordArt 5"/>
        <xdr:cNvSpPr>
          <a:spLocks noChangeArrowheads="1" noChangeShapeType="1" noTextEdit="1"/>
        </xdr:cNvSpPr>
      </xdr:nvSpPr>
      <xdr:spPr bwMode="auto">
        <a:xfrm>
          <a:off x="455511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64</xdr:row>
      <xdr:rowOff>0</xdr:rowOff>
    </xdr:from>
    <xdr:to>
      <xdr:col>30</xdr:col>
      <xdr:colOff>1012243</xdr:colOff>
      <xdr:row>64</xdr:row>
      <xdr:rowOff>91796</xdr:rowOff>
    </xdr:to>
    <xdr:sp macro="" textlink="">
      <xdr:nvSpPr>
        <xdr:cNvPr id="53154" name="WordArt 5"/>
        <xdr:cNvSpPr>
          <a:spLocks noChangeArrowheads="1" noChangeShapeType="1" noTextEdit="1"/>
        </xdr:cNvSpPr>
      </xdr:nvSpPr>
      <xdr:spPr bwMode="auto">
        <a:xfrm>
          <a:off x="455511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64</xdr:row>
      <xdr:rowOff>0</xdr:rowOff>
    </xdr:from>
    <xdr:to>
      <xdr:col>31</xdr:col>
      <xdr:colOff>3756</xdr:colOff>
      <xdr:row>64</xdr:row>
      <xdr:rowOff>96744</xdr:rowOff>
    </xdr:to>
    <xdr:sp macro="" textlink="">
      <xdr:nvSpPr>
        <xdr:cNvPr id="53155" name="WordArt 6"/>
        <xdr:cNvSpPr>
          <a:spLocks noChangeArrowheads="1" noChangeShapeType="1" noTextEdit="1"/>
        </xdr:cNvSpPr>
      </xdr:nvSpPr>
      <xdr:spPr bwMode="auto">
        <a:xfrm>
          <a:off x="46009506" y="116014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156"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157"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159"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160"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161"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162"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53165"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53166"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3167"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3168"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64</xdr:row>
      <xdr:rowOff>121947</xdr:rowOff>
    </xdr:from>
    <xdr:to>
      <xdr:col>57</xdr:col>
      <xdr:colOff>3756</xdr:colOff>
      <xdr:row>65</xdr:row>
      <xdr:rowOff>96744</xdr:rowOff>
    </xdr:to>
    <xdr:sp macro="" textlink="">
      <xdr:nvSpPr>
        <xdr:cNvPr id="53169" name="WordArt 6"/>
        <xdr:cNvSpPr>
          <a:spLocks noChangeArrowheads="1" noChangeShapeType="1" noTextEdit="1"/>
        </xdr:cNvSpPr>
      </xdr:nvSpPr>
      <xdr:spPr bwMode="auto">
        <a:xfrm>
          <a:off x="857097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170"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64</xdr:row>
      <xdr:rowOff>121947</xdr:rowOff>
    </xdr:from>
    <xdr:to>
      <xdr:col>59</xdr:col>
      <xdr:colOff>3756</xdr:colOff>
      <xdr:row>65</xdr:row>
      <xdr:rowOff>96744</xdr:rowOff>
    </xdr:to>
    <xdr:sp macro="" textlink="">
      <xdr:nvSpPr>
        <xdr:cNvPr id="53171" name="WordArt 6"/>
        <xdr:cNvSpPr>
          <a:spLocks noChangeArrowheads="1" noChangeShapeType="1" noTextEdit="1"/>
        </xdr:cNvSpPr>
      </xdr:nvSpPr>
      <xdr:spPr bwMode="auto">
        <a:xfrm>
          <a:off x="895578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64</xdr:row>
      <xdr:rowOff>121947</xdr:rowOff>
    </xdr:from>
    <xdr:to>
      <xdr:col>58</xdr:col>
      <xdr:colOff>1012243</xdr:colOff>
      <xdr:row>65</xdr:row>
      <xdr:rowOff>96744</xdr:rowOff>
    </xdr:to>
    <xdr:sp macro="" textlink="">
      <xdr:nvSpPr>
        <xdr:cNvPr id="53172"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64</xdr:row>
      <xdr:rowOff>121947</xdr:rowOff>
    </xdr:from>
    <xdr:to>
      <xdr:col>58</xdr:col>
      <xdr:colOff>1012243</xdr:colOff>
      <xdr:row>65</xdr:row>
      <xdr:rowOff>96744</xdr:rowOff>
    </xdr:to>
    <xdr:sp macro="" textlink="">
      <xdr:nvSpPr>
        <xdr:cNvPr id="53173"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64</xdr:row>
      <xdr:rowOff>121947</xdr:rowOff>
    </xdr:from>
    <xdr:to>
      <xdr:col>57</xdr:col>
      <xdr:colOff>3756</xdr:colOff>
      <xdr:row>65</xdr:row>
      <xdr:rowOff>96744</xdr:rowOff>
    </xdr:to>
    <xdr:sp macro="" textlink="">
      <xdr:nvSpPr>
        <xdr:cNvPr id="53174" name="WordArt 6"/>
        <xdr:cNvSpPr>
          <a:spLocks noChangeArrowheads="1" noChangeShapeType="1" noTextEdit="1"/>
        </xdr:cNvSpPr>
      </xdr:nvSpPr>
      <xdr:spPr bwMode="auto">
        <a:xfrm>
          <a:off x="857097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175"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64</xdr:row>
      <xdr:rowOff>121947</xdr:rowOff>
    </xdr:from>
    <xdr:to>
      <xdr:col>59</xdr:col>
      <xdr:colOff>3756</xdr:colOff>
      <xdr:row>65</xdr:row>
      <xdr:rowOff>96744</xdr:rowOff>
    </xdr:to>
    <xdr:sp macro="" textlink="">
      <xdr:nvSpPr>
        <xdr:cNvPr id="53176" name="WordArt 6"/>
        <xdr:cNvSpPr>
          <a:spLocks noChangeArrowheads="1" noChangeShapeType="1" noTextEdit="1"/>
        </xdr:cNvSpPr>
      </xdr:nvSpPr>
      <xdr:spPr bwMode="auto">
        <a:xfrm>
          <a:off x="895578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64</xdr:row>
      <xdr:rowOff>121947</xdr:rowOff>
    </xdr:from>
    <xdr:to>
      <xdr:col>58</xdr:col>
      <xdr:colOff>1012243</xdr:colOff>
      <xdr:row>65</xdr:row>
      <xdr:rowOff>96744</xdr:rowOff>
    </xdr:to>
    <xdr:sp macro="" textlink="">
      <xdr:nvSpPr>
        <xdr:cNvPr id="53177"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64</xdr:row>
      <xdr:rowOff>121947</xdr:rowOff>
    </xdr:from>
    <xdr:to>
      <xdr:col>58</xdr:col>
      <xdr:colOff>1012243</xdr:colOff>
      <xdr:row>65</xdr:row>
      <xdr:rowOff>96744</xdr:rowOff>
    </xdr:to>
    <xdr:sp macro="" textlink="">
      <xdr:nvSpPr>
        <xdr:cNvPr id="53178"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179"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180"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181"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182"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64</xdr:row>
      <xdr:rowOff>121947</xdr:rowOff>
    </xdr:from>
    <xdr:to>
      <xdr:col>56</xdr:col>
      <xdr:colOff>3756</xdr:colOff>
      <xdr:row>65</xdr:row>
      <xdr:rowOff>96744</xdr:rowOff>
    </xdr:to>
    <xdr:sp macro="" textlink="">
      <xdr:nvSpPr>
        <xdr:cNvPr id="53183"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64</xdr:row>
      <xdr:rowOff>121947</xdr:rowOff>
    </xdr:from>
    <xdr:to>
      <xdr:col>56</xdr:col>
      <xdr:colOff>3756</xdr:colOff>
      <xdr:row>65</xdr:row>
      <xdr:rowOff>96744</xdr:rowOff>
    </xdr:to>
    <xdr:sp macro="" textlink="">
      <xdr:nvSpPr>
        <xdr:cNvPr id="53184"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64</xdr:row>
      <xdr:rowOff>121947</xdr:rowOff>
    </xdr:from>
    <xdr:to>
      <xdr:col>56</xdr:col>
      <xdr:colOff>3756</xdr:colOff>
      <xdr:row>65</xdr:row>
      <xdr:rowOff>96744</xdr:rowOff>
    </xdr:to>
    <xdr:sp macro="" textlink="">
      <xdr:nvSpPr>
        <xdr:cNvPr id="53185"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64</xdr:row>
      <xdr:rowOff>121947</xdr:rowOff>
    </xdr:from>
    <xdr:to>
      <xdr:col>56</xdr:col>
      <xdr:colOff>3756</xdr:colOff>
      <xdr:row>65</xdr:row>
      <xdr:rowOff>96744</xdr:rowOff>
    </xdr:to>
    <xdr:sp macro="" textlink="">
      <xdr:nvSpPr>
        <xdr:cNvPr id="53186"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64</xdr:row>
      <xdr:rowOff>121947</xdr:rowOff>
    </xdr:from>
    <xdr:to>
      <xdr:col>56</xdr:col>
      <xdr:colOff>3756</xdr:colOff>
      <xdr:row>65</xdr:row>
      <xdr:rowOff>96744</xdr:rowOff>
    </xdr:to>
    <xdr:sp macro="" textlink="">
      <xdr:nvSpPr>
        <xdr:cNvPr id="53187"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64</xdr:row>
      <xdr:rowOff>121947</xdr:rowOff>
    </xdr:from>
    <xdr:to>
      <xdr:col>56</xdr:col>
      <xdr:colOff>3756</xdr:colOff>
      <xdr:row>65</xdr:row>
      <xdr:rowOff>96744</xdr:rowOff>
    </xdr:to>
    <xdr:sp macro="" textlink="">
      <xdr:nvSpPr>
        <xdr:cNvPr id="53188"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189"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190"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191"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192"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193"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64</xdr:row>
      <xdr:rowOff>121947</xdr:rowOff>
    </xdr:from>
    <xdr:to>
      <xdr:col>58</xdr:col>
      <xdr:colOff>3756</xdr:colOff>
      <xdr:row>65</xdr:row>
      <xdr:rowOff>96744</xdr:rowOff>
    </xdr:to>
    <xdr:sp macro="" textlink="">
      <xdr:nvSpPr>
        <xdr:cNvPr id="53194"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07"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53208"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53209"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10"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53211"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64</xdr:row>
      <xdr:rowOff>121947</xdr:rowOff>
    </xdr:from>
    <xdr:to>
      <xdr:col>72</xdr:col>
      <xdr:colOff>1012243</xdr:colOff>
      <xdr:row>65</xdr:row>
      <xdr:rowOff>96744</xdr:rowOff>
    </xdr:to>
    <xdr:sp macro="" textlink="">
      <xdr:nvSpPr>
        <xdr:cNvPr id="53212"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13"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14"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15"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16"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17"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18"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219"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220"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222"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223"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224"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225"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53228"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53229"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3230"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3231"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64</xdr:row>
      <xdr:rowOff>0</xdr:rowOff>
    </xdr:from>
    <xdr:to>
      <xdr:col>32</xdr:col>
      <xdr:colOff>1012243</xdr:colOff>
      <xdr:row>64</xdr:row>
      <xdr:rowOff>91796</xdr:rowOff>
    </xdr:to>
    <xdr:sp macro="" textlink="">
      <xdr:nvSpPr>
        <xdr:cNvPr id="53232" name="WordArt 5"/>
        <xdr:cNvSpPr>
          <a:spLocks noChangeArrowheads="1" noChangeShapeType="1" noTextEdit="1"/>
        </xdr:cNvSpPr>
      </xdr:nvSpPr>
      <xdr:spPr bwMode="auto">
        <a:xfrm>
          <a:off x="490563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64</xdr:row>
      <xdr:rowOff>0</xdr:rowOff>
    </xdr:from>
    <xdr:to>
      <xdr:col>32</xdr:col>
      <xdr:colOff>1012243</xdr:colOff>
      <xdr:row>64</xdr:row>
      <xdr:rowOff>91796</xdr:rowOff>
    </xdr:to>
    <xdr:sp macro="" textlink="">
      <xdr:nvSpPr>
        <xdr:cNvPr id="53233" name="WordArt 5"/>
        <xdr:cNvSpPr>
          <a:spLocks noChangeArrowheads="1" noChangeShapeType="1" noTextEdit="1"/>
        </xdr:cNvSpPr>
      </xdr:nvSpPr>
      <xdr:spPr bwMode="auto">
        <a:xfrm>
          <a:off x="490563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64</xdr:row>
      <xdr:rowOff>0</xdr:rowOff>
    </xdr:from>
    <xdr:to>
      <xdr:col>33</xdr:col>
      <xdr:colOff>3756</xdr:colOff>
      <xdr:row>64</xdr:row>
      <xdr:rowOff>96744</xdr:rowOff>
    </xdr:to>
    <xdr:sp macro="" textlink="">
      <xdr:nvSpPr>
        <xdr:cNvPr id="53234" name="WordArt 6"/>
        <xdr:cNvSpPr>
          <a:spLocks noChangeArrowheads="1" noChangeShapeType="1" noTextEdit="1"/>
        </xdr:cNvSpPr>
      </xdr:nvSpPr>
      <xdr:spPr bwMode="auto">
        <a:xfrm>
          <a:off x="49705206" y="116014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235"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53236"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238"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239"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240"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53241"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53244"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53245"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3246"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53247"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52"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53"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54"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64</xdr:row>
      <xdr:rowOff>121947</xdr:rowOff>
    </xdr:from>
    <xdr:to>
      <xdr:col>72</xdr:col>
      <xdr:colOff>3756</xdr:colOff>
      <xdr:row>65</xdr:row>
      <xdr:rowOff>96744</xdr:rowOff>
    </xdr:to>
    <xdr:sp macro="" textlink="">
      <xdr:nvSpPr>
        <xdr:cNvPr id="53255"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38</xdr:row>
      <xdr:rowOff>121947</xdr:rowOff>
    </xdr:from>
    <xdr:to>
      <xdr:col>19</xdr:col>
      <xdr:colOff>3756</xdr:colOff>
      <xdr:row>39</xdr:row>
      <xdr:rowOff>96744</xdr:rowOff>
    </xdr:to>
    <xdr:sp macro="" textlink="">
      <xdr:nvSpPr>
        <xdr:cNvPr id="53256"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38</xdr:row>
      <xdr:rowOff>121947</xdr:rowOff>
    </xdr:from>
    <xdr:to>
      <xdr:col>20</xdr:col>
      <xdr:colOff>3756</xdr:colOff>
      <xdr:row>39</xdr:row>
      <xdr:rowOff>96744</xdr:rowOff>
    </xdr:to>
    <xdr:sp macro="" textlink="">
      <xdr:nvSpPr>
        <xdr:cNvPr id="53257"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38</xdr:row>
      <xdr:rowOff>121947</xdr:rowOff>
    </xdr:from>
    <xdr:to>
      <xdr:col>18</xdr:col>
      <xdr:colOff>3756</xdr:colOff>
      <xdr:row>39</xdr:row>
      <xdr:rowOff>96744</xdr:rowOff>
    </xdr:to>
    <xdr:sp macro="" textlink="">
      <xdr:nvSpPr>
        <xdr:cNvPr id="53258"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59"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0"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1"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2"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289506</xdr:colOff>
      <xdr:row>38</xdr:row>
      <xdr:rowOff>140997</xdr:rowOff>
    </xdr:from>
    <xdr:to>
      <xdr:col>19</xdr:col>
      <xdr:colOff>289506</xdr:colOff>
      <xdr:row>39</xdr:row>
      <xdr:rowOff>115794</xdr:rowOff>
    </xdr:to>
    <xdr:sp macro="" textlink="">
      <xdr:nvSpPr>
        <xdr:cNvPr id="53263" name="WordArt 6"/>
        <xdr:cNvSpPr>
          <a:spLocks noChangeArrowheads="1" noChangeShapeType="1" noTextEdit="1"/>
        </xdr:cNvSpPr>
      </xdr:nvSpPr>
      <xdr:spPr bwMode="auto">
        <a:xfrm>
          <a:off x="29283606" y="17419347"/>
          <a:ext cx="0" cy="29846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38</xdr:row>
      <xdr:rowOff>121947</xdr:rowOff>
    </xdr:from>
    <xdr:to>
      <xdr:col>20</xdr:col>
      <xdr:colOff>3756</xdr:colOff>
      <xdr:row>39</xdr:row>
      <xdr:rowOff>96744</xdr:rowOff>
    </xdr:to>
    <xdr:sp macro="" textlink="">
      <xdr:nvSpPr>
        <xdr:cNvPr id="53264"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38</xdr:row>
      <xdr:rowOff>121947</xdr:rowOff>
    </xdr:from>
    <xdr:to>
      <xdr:col>18</xdr:col>
      <xdr:colOff>3756</xdr:colOff>
      <xdr:row>39</xdr:row>
      <xdr:rowOff>96744</xdr:rowOff>
    </xdr:to>
    <xdr:sp macro="" textlink="">
      <xdr:nvSpPr>
        <xdr:cNvPr id="53265"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6"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7"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8"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9"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38</xdr:row>
      <xdr:rowOff>121947</xdr:rowOff>
    </xdr:from>
    <xdr:to>
      <xdr:col>34</xdr:col>
      <xdr:colOff>3756</xdr:colOff>
      <xdr:row>39</xdr:row>
      <xdr:rowOff>96744</xdr:rowOff>
    </xdr:to>
    <xdr:sp macro="" textlink="">
      <xdr:nvSpPr>
        <xdr:cNvPr id="53270"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38</xdr:row>
      <xdr:rowOff>121947</xdr:rowOff>
    </xdr:from>
    <xdr:to>
      <xdr:col>35</xdr:col>
      <xdr:colOff>3756</xdr:colOff>
      <xdr:row>39</xdr:row>
      <xdr:rowOff>96744</xdr:rowOff>
    </xdr:to>
    <xdr:sp macro="" textlink="">
      <xdr:nvSpPr>
        <xdr:cNvPr id="53271"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38</xdr:row>
      <xdr:rowOff>121947</xdr:rowOff>
    </xdr:from>
    <xdr:to>
      <xdr:col>33</xdr:col>
      <xdr:colOff>3756</xdr:colOff>
      <xdr:row>39</xdr:row>
      <xdr:rowOff>96744</xdr:rowOff>
    </xdr:to>
    <xdr:sp macro="" textlink="">
      <xdr:nvSpPr>
        <xdr:cNvPr id="53272"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73"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74"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75"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76"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38</xdr:row>
      <xdr:rowOff>121947</xdr:rowOff>
    </xdr:from>
    <xdr:to>
      <xdr:col>34</xdr:col>
      <xdr:colOff>3756</xdr:colOff>
      <xdr:row>39</xdr:row>
      <xdr:rowOff>96744</xdr:rowOff>
    </xdr:to>
    <xdr:sp macro="" textlink="">
      <xdr:nvSpPr>
        <xdr:cNvPr id="53277"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38</xdr:row>
      <xdr:rowOff>121947</xdr:rowOff>
    </xdr:from>
    <xdr:to>
      <xdr:col>35</xdr:col>
      <xdr:colOff>3756</xdr:colOff>
      <xdr:row>39</xdr:row>
      <xdr:rowOff>96744</xdr:rowOff>
    </xdr:to>
    <xdr:sp macro="" textlink="">
      <xdr:nvSpPr>
        <xdr:cNvPr id="53278"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38</xdr:row>
      <xdr:rowOff>121947</xdr:rowOff>
    </xdr:from>
    <xdr:to>
      <xdr:col>33</xdr:col>
      <xdr:colOff>3756</xdr:colOff>
      <xdr:row>39</xdr:row>
      <xdr:rowOff>96744</xdr:rowOff>
    </xdr:to>
    <xdr:sp macro="" textlink="">
      <xdr:nvSpPr>
        <xdr:cNvPr id="53279"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80"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81"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82"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83"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38</xdr:row>
      <xdr:rowOff>121947</xdr:rowOff>
    </xdr:from>
    <xdr:to>
      <xdr:col>49</xdr:col>
      <xdr:colOff>3756</xdr:colOff>
      <xdr:row>39</xdr:row>
      <xdr:rowOff>96744</xdr:rowOff>
    </xdr:to>
    <xdr:sp macro="" textlink="">
      <xdr:nvSpPr>
        <xdr:cNvPr id="53284"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38</xdr:row>
      <xdr:rowOff>121947</xdr:rowOff>
    </xdr:from>
    <xdr:to>
      <xdr:col>50</xdr:col>
      <xdr:colOff>3756</xdr:colOff>
      <xdr:row>39</xdr:row>
      <xdr:rowOff>96744</xdr:rowOff>
    </xdr:to>
    <xdr:sp macro="" textlink="">
      <xdr:nvSpPr>
        <xdr:cNvPr id="53285"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38</xdr:row>
      <xdr:rowOff>121947</xdr:rowOff>
    </xdr:from>
    <xdr:to>
      <xdr:col>48</xdr:col>
      <xdr:colOff>3756</xdr:colOff>
      <xdr:row>39</xdr:row>
      <xdr:rowOff>96744</xdr:rowOff>
    </xdr:to>
    <xdr:sp macro="" textlink="">
      <xdr:nvSpPr>
        <xdr:cNvPr id="53286"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87"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88"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89"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0"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38</xdr:row>
      <xdr:rowOff>121947</xdr:rowOff>
    </xdr:from>
    <xdr:to>
      <xdr:col>49</xdr:col>
      <xdr:colOff>3756</xdr:colOff>
      <xdr:row>39</xdr:row>
      <xdr:rowOff>96744</xdr:rowOff>
    </xdr:to>
    <xdr:sp macro="" textlink="">
      <xdr:nvSpPr>
        <xdr:cNvPr id="53291"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38</xdr:row>
      <xdr:rowOff>121947</xdr:rowOff>
    </xdr:from>
    <xdr:to>
      <xdr:col>50</xdr:col>
      <xdr:colOff>3756</xdr:colOff>
      <xdr:row>39</xdr:row>
      <xdr:rowOff>96744</xdr:rowOff>
    </xdr:to>
    <xdr:sp macro="" textlink="">
      <xdr:nvSpPr>
        <xdr:cNvPr id="53292"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38</xdr:row>
      <xdr:rowOff>121947</xdr:rowOff>
    </xdr:from>
    <xdr:to>
      <xdr:col>48</xdr:col>
      <xdr:colOff>3756</xdr:colOff>
      <xdr:row>39</xdr:row>
      <xdr:rowOff>96744</xdr:rowOff>
    </xdr:to>
    <xdr:sp macro="" textlink="">
      <xdr:nvSpPr>
        <xdr:cNvPr id="53293"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94"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95"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6"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7"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3795"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3796"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3797"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3798"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3799"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3800"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3801"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3802"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3803"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380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3805"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3806"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380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380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3809"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3810"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381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381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3813"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381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381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381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3817"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3818"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381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382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3821"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3822"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3823"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382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3825"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3826"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3827"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3828"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3829"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3830"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3831"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3832"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3833"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383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83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83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383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383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83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384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384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384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84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384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17</xdr:row>
      <xdr:rowOff>111125</xdr:rowOff>
    </xdr:from>
    <xdr:to>
      <xdr:col>23</xdr:col>
      <xdr:colOff>1012243</xdr:colOff>
      <xdr:row>18</xdr:row>
      <xdr:rowOff>82550</xdr:rowOff>
    </xdr:to>
    <xdr:sp macro="" textlink="">
      <xdr:nvSpPr>
        <xdr:cNvPr id="3955"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123825</xdr:rowOff>
    </xdr:from>
    <xdr:to>
      <xdr:col>23</xdr:col>
      <xdr:colOff>1012243</xdr:colOff>
      <xdr:row>16</xdr:row>
      <xdr:rowOff>98623</xdr:rowOff>
    </xdr:to>
    <xdr:sp macro="" textlink="">
      <xdr:nvSpPr>
        <xdr:cNvPr id="3956"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17</xdr:row>
      <xdr:rowOff>111125</xdr:rowOff>
    </xdr:from>
    <xdr:to>
      <xdr:col>23</xdr:col>
      <xdr:colOff>1012243</xdr:colOff>
      <xdr:row>18</xdr:row>
      <xdr:rowOff>82550</xdr:rowOff>
    </xdr:to>
    <xdr:sp macro="" textlink="">
      <xdr:nvSpPr>
        <xdr:cNvPr id="3957"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123825</xdr:rowOff>
    </xdr:from>
    <xdr:to>
      <xdr:col>23</xdr:col>
      <xdr:colOff>1012243</xdr:colOff>
      <xdr:row>16</xdr:row>
      <xdr:rowOff>98623</xdr:rowOff>
    </xdr:to>
    <xdr:sp macro="" textlink="">
      <xdr:nvSpPr>
        <xdr:cNvPr id="3958"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109246</xdr:rowOff>
    </xdr:from>
    <xdr:to>
      <xdr:col>23</xdr:col>
      <xdr:colOff>1012243</xdr:colOff>
      <xdr:row>16</xdr:row>
      <xdr:rowOff>90857</xdr:rowOff>
    </xdr:to>
    <xdr:sp macro="" textlink="">
      <xdr:nvSpPr>
        <xdr:cNvPr id="3959"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13</xdr:row>
      <xdr:rowOff>121947</xdr:rowOff>
    </xdr:from>
    <xdr:to>
      <xdr:col>23</xdr:col>
      <xdr:colOff>1012243</xdr:colOff>
      <xdr:row>14</xdr:row>
      <xdr:rowOff>96744</xdr:rowOff>
    </xdr:to>
    <xdr:sp macro="" textlink="">
      <xdr:nvSpPr>
        <xdr:cNvPr id="3960"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109246</xdr:rowOff>
    </xdr:from>
    <xdr:to>
      <xdr:col>23</xdr:col>
      <xdr:colOff>1012243</xdr:colOff>
      <xdr:row>16</xdr:row>
      <xdr:rowOff>90857</xdr:rowOff>
    </xdr:to>
    <xdr:sp macro="" textlink="">
      <xdr:nvSpPr>
        <xdr:cNvPr id="3961"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13</xdr:row>
      <xdr:rowOff>121947</xdr:rowOff>
    </xdr:from>
    <xdr:to>
      <xdr:col>23</xdr:col>
      <xdr:colOff>1012243</xdr:colOff>
      <xdr:row>14</xdr:row>
      <xdr:rowOff>96744</xdr:rowOff>
    </xdr:to>
    <xdr:sp macro="" textlink="">
      <xdr:nvSpPr>
        <xdr:cNvPr id="3962"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110186</xdr:rowOff>
    </xdr:from>
    <xdr:to>
      <xdr:col>23</xdr:col>
      <xdr:colOff>1012243</xdr:colOff>
      <xdr:row>17</xdr:row>
      <xdr:rowOff>91796</xdr:rowOff>
    </xdr:to>
    <xdr:sp macro="" textlink="">
      <xdr:nvSpPr>
        <xdr:cNvPr id="3963"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16</xdr:row>
      <xdr:rowOff>110186</xdr:rowOff>
    </xdr:from>
    <xdr:to>
      <xdr:col>23</xdr:col>
      <xdr:colOff>1012243</xdr:colOff>
      <xdr:row>17</xdr:row>
      <xdr:rowOff>91796</xdr:rowOff>
    </xdr:to>
    <xdr:sp macro="" textlink="">
      <xdr:nvSpPr>
        <xdr:cNvPr id="396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16</xdr:row>
      <xdr:rowOff>111125</xdr:rowOff>
    </xdr:from>
    <xdr:to>
      <xdr:col>23</xdr:col>
      <xdr:colOff>3756</xdr:colOff>
      <xdr:row>17</xdr:row>
      <xdr:rowOff>82550</xdr:rowOff>
    </xdr:to>
    <xdr:sp macro="" textlink="">
      <xdr:nvSpPr>
        <xdr:cNvPr id="3965"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14</xdr:row>
      <xdr:rowOff>123825</xdr:rowOff>
    </xdr:from>
    <xdr:to>
      <xdr:col>23</xdr:col>
      <xdr:colOff>3756</xdr:colOff>
      <xdr:row>15</xdr:row>
      <xdr:rowOff>98623</xdr:rowOff>
    </xdr:to>
    <xdr:sp macro="" textlink="">
      <xdr:nvSpPr>
        <xdr:cNvPr id="3966"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3756</xdr:colOff>
      <xdr:row>14</xdr:row>
      <xdr:rowOff>109246</xdr:rowOff>
    </xdr:from>
    <xdr:to>
      <xdr:col>23</xdr:col>
      <xdr:colOff>3756</xdr:colOff>
      <xdr:row>15</xdr:row>
      <xdr:rowOff>90857</xdr:rowOff>
    </xdr:to>
    <xdr:sp macro="" textlink="">
      <xdr:nvSpPr>
        <xdr:cNvPr id="3967"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12</xdr:row>
      <xdr:rowOff>121947</xdr:rowOff>
    </xdr:from>
    <xdr:to>
      <xdr:col>23</xdr:col>
      <xdr:colOff>3756</xdr:colOff>
      <xdr:row>13</xdr:row>
      <xdr:rowOff>96744</xdr:rowOff>
    </xdr:to>
    <xdr:sp macro="" textlink="">
      <xdr:nvSpPr>
        <xdr:cNvPr id="3968"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3756</xdr:colOff>
      <xdr:row>15</xdr:row>
      <xdr:rowOff>110186</xdr:rowOff>
    </xdr:from>
    <xdr:to>
      <xdr:col>23</xdr:col>
      <xdr:colOff>3756</xdr:colOff>
      <xdr:row>16</xdr:row>
      <xdr:rowOff>91796</xdr:rowOff>
    </xdr:to>
    <xdr:sp macro="" textlink="">
      <xdr:nvSpPr>
        <xdr:cNvPr id="3969"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13</xdr:row>
      <xdr:rowOff>122886</xdr:rowOff>
    </xdr:from>
    <xdr:to>
      <xdr:col>23</xdr:col>
      <xdr:colOff>3756</xdr:colOff>
      <xdr:row>14</xdr:row>
      <xdr:rowOff>97683</xdr:rowOff>
    </xdr:to>
    <xdr:sp macro="" textlink="">
      <xdr:nvSpPr>
        <xdr:cNvPr id="3970"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3971"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3972"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3973"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3974"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3975"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3976"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3977"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3978"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3979"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398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17</xdr:row>
      <xdr:rowOff>111125</xdr:rowOff>
    </xdr:from>
    <xdr:to>
      <xdr:col>24</xdr:col>
      <xdr:colOff>1012243</xdr:colOff>
      <xdr:row>18</xdr:row>
      <xdr:rowOff>82550</xdr:rowOff>
    </xdr:to>
    <xdr:sp macro="" textlink="">
      <xdr:nvSpPr>
        <xdr:cNvPr id="3981"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123825</xdr:rowOff>
    </xdr:from>
    <xdr:to>
      <xdr:col>24</xdr:col>
      <xdr:colOff>1012243</xdr:colOff>
      <xdr:row>16</xdr:row>
      <xdr:rowOff>98623</xdr:rowOff>
    </xdr:to>
    <xdr:sp macro="" textlink="">
      <xdr:nvSpPr>
        <xdr:cNvPr id="3982"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17</xdr:row>
      <xdr:rowOff>111125</xdr:rowOff>
    </xdr:from>
    <xdr:to>
      <xdr:col>24</xdr:col>
      <xdr:colOff>1012243</xdr:colOff>
      <xdr:row>18</xdr:row>
      <xdr:rowOff>82550</xdr:rowOff>
    </xdr:to>
    <xdr:sp macro="" textlink="">
      <xdr:nvSpPr>
        <xdr:cNvPr id="3983"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123825</xdr:rowOff>
    </xdr:from>
    <xdr:to>
      <xdr:col>24</xdr:col>
      <xdr:colOff>1012243</xdr:colOff>
      <xdr:row>16</xdr:row>
      <xdr:rowOff>98623</xdr:rowOff>
    </xdr:to>
    <xdr:sp macro="" textlink="">
      <xdr:nvSpPr>
        <xdr:cNvPr id="3984"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109246</xdr:rowOff>
    </xdr:from>
    <xdr:to>
      <xdr:col>24</xdr:col>
      <xdr:colOff>1012243</xdr:colOff>
      <xdr:row>16</xdr:row>
      <xdr:rowOff>90857</xdr:rowOff>
    </xdr:to>
    <xdr:sp macro="" textlink="">
      <xdr:nvSpPr>
        <xdr:cNvPr id="3985"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13</xdr:row>
      <xdr:rowOff>121947</xdr:rowOff>
    </xdr:from>
    <xdr:to>
      <xdr:col>24</xdr:col>
      <xdr:colOff>1012243</xdr:colOff>
      <xdr:row>14</xdr:row>
      <xdr:rowOff>96744</xdr:rowOff>
    </xdr:to>
    <xdr:sp macro="" textlink="">
      <xdr:nvSpPr>
        <xdr:cNvPr id="3986"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109246</xdr:rowOff>
    </xdr:from>
    <xdr:to>
      <xdr:col>24</xdr:col>
      <xdr:colOff>1012243</xdr:colOff>
      <xdr:row>16</xdr:row>
      <xdr:rowOff>90857</xdr:rowOff>
    </xdr:to>
    <xdr:sp macro="" textlink="">
      <xdr:nvSpPr>
        <xdr:cNvPr id="3987"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13</xdr:row>
      <xdr:rowOff>121947</xdr:rowOff>
    </xdr:from>
    <xdr:to>
      <xdr:col>24</xdr:col>
      <xdr:colOff>1012243</xdr:colOff>
      <xdr:row>14</xdr:row>
      <xdr:rowOff>96744</xdr:rowOff>
    </xdr:to>
    <xdr:sp macro="" textlink="">
      <xdr:nvSpPr>
        <xdr:cNvPr id="3988"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110186</xdr:rowOff>
    </xdr:from>
    <xdr:to>
      <xdr:col>24</xdr:col>
      <xdr:colOff>1012243</xdr:colOff>
      <xdr:row>17</xdr:row>
      <xdr:rowOff>91796</xdr:rowOff>
    </xdr:to>
    <xdr:sp macro="" textlink="">
      <xdr:nvSpPr>
        <xdr:cNvPr id="3989"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16</xdr:row>
      <xdr:rowOff>110186</xdr:rowOff>
    </xdr:from>
    <xdr:to>
      <xdr:col>24</xdr:col>
      <xdr:colOff>1012243</xdr:colOff>
      <xdr:row>17</xdr:row>
      <xdr:rowOff>91796</xdr:rowOff>
    </xdr:to>
    <xdr:sp macro="" textlink="">
      <xdr:nvSpPr>
        <xdr:cNvPr id="399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16</xdr:row>
      <xdr:rowOff>111125</xdr:rowOff>
    </xdr:from>
    <xdr:to>
      <xdr:col>24</xdr:col>
      <xdr:colOff>3756</xdr:colOff>
      <xdr:row>17</xdr:row>
      <xdr:rowOff>82550</xdr:rowOff>
    </xdr:to>
    <xdr:sp macro="" textlink="">
      <xdr:nvSpPr>
        <xdr:cNvPr id="3991"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14</xdr:row>
      <xdr:rowOff>123825</xdr:rowOff>
    </xdr:from>
    <xdr:to>
      <xdr:col>24</xdr:col>
      <xdr:colOff>3756</xdr:colOff>
      <xdr:row>15</xdr:row>
      <xdr:rowOff>98623</xdr:rowOff>
    </xdr:to>
    <xdr:sp macro="" textlink="">
      <xdr:nvSpPr>
        <xdr:cNvPr id="3992"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3756</xdr:colOff>
      <xdr:row>14</xdr:row>
      <xdr:rowOff>109246</xdr:rowOff>
    </xdr:from>
    <xdr:to>
      <xdr:col>24</xdr:col>
      <xdr:colOff>3756</xdr:colOff>
      <xdr:row>15</xdr:row>
      <xdr:rowOff>90857</xdr:rowOff>
    </xdr:to>
    <xdr:sp macro="" textlink="">
      <xdr:nvSpPr>
        <xdr:cNvPr id="3993"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12</xdr:row>
      <xdr:rowOff>121947</xdr:rowOff>
    </xdr:from>
    <xdr:to>
      <xdr:col>24</xdr:col>
      <xdr:colOff>3756</xdr:colOff>
      <xdr:row>13</xdr:row>
      <xdr:rowOff>96744</xdr:rowOff>
    </xdr:to>
    <xdr:sp macro="" textlink="">
      <xdr:nvSpPr>
        <xdr:cNvPr id="3994"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3756</xdr:colOff>
      <xdr:row>15</xdr:row>
      <xdr:rowOff>110186</xdr:rowOff>
    </xdr:from>
    <xdr:to>
      <xdr:col>24</xdr:col>
      <xdr:colOff>3756</xdr:colOff>
      <xdr:row>16</xdr:row>
      <xdr:rowOff>91796</xdr:rowOff>
    </xdr:to>
    <xdr:sp macro="" textlink="">
      <xdr:nvSpPr>
        <xdr:cNvPr id="3995"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13</xdr:row>
      <xdr:rowOff>122886</xdr:rowOff>
    </xdr:from>
    <xdr:to>
      <xdr:col>24</xdr:col>
      <xdr:colOff>3756</xdr:colOff>
      <xdr:row>14</xdr:row>
      <xdr:rowOff>97683</xdr:rowOff>
    </xdr:to>
    <xdr:sp macro="" textlink="">
      <xdr:nvSpPr>
        <xdr:cNvPr id="3996"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399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399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3999"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4000"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400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400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4003"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4004"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400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400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688393</xdr:colOff>
      <xdr:row>17</xdr:row>
      <xdr:rowOff>111125</xdr:rowOff>
    </xdr:from>
    <xdr:to>
      <xdr:col>25</xdr:col>
      <xdr:colOff>688393</xdr:colOff>
      <xdr:row>18</xdr:row>
      <xdr:rowOff>82550</xdr:rowOff>
    </xdr:to>
    <xdr:sp macro="" textlink="">
      <xdr:nvSpPr>
        <xdr:cNvPr id="4007" name="WordArt 5"/>
        <xdr:cNvSpPr>
          <a:spLocks noChangeArrowheads="1" noChangeShapeType="1" noTextEdit="1"/>
        </xdr:cNvSpPr>
      </xdr:nvSpPr>
      <xdr:spPr bwMode="auto">
        <a:xfrm>
          <a:off x="154711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123825</xdr:rowOff>
    </xdr:from>
    <xdr:to>
      <xdr:col>25</xdr:col>
      <xdr:colOff>1012243</xdr:colOff>
      <xdr:row>16</xdr:row>
      <xdr:rowOff>98623</xdr:rowOff>
    </xdr:to>
    <xdr:sp macro="" textlink="">
      <xdr:nvSpPr>
        <xdr:cNvPr id="4008"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17</xdr:row>
      <xdr:rowOff>111125</xdr:rowOff>
    </xdr:from>
    <xdr:to>
      <xdr:col>25</xdr:col>
      <xdr:colOff>1012243</xdr:colOff>
      <xdr:row>18</xdr:row>
      <xdr:rowOff>82550</xdr:rowOff>
    </xdr:to>
    <xdr:sp macro="" textlink="">
      <xdr:nvSpPr>
        <xdr:cNvPr id="4009"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123825</xdr:rowOff>
    </xdr:from>
    <xdr:to>
      <xdr:col>25</xdr:col>
      <xdr:colOff>1012243</xdr:colOff>
      <xdr:row>16</xdr:row>
      <xdr:rowOff>98623</xdr:rowOff>
    </xdr:to>
    <xdr:sp macro="" textlink="">
      <xdr:nvSpPr>
        <xdr:cNvPr id="4010"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109246</xdr:rowOff>
    </xdr:from>
    <xdr:to>
      <xdr:col>25</xdr:col>
      <xdr:colOff>1012243</xdr:colOff>
      <xdr:row>16</xdr:row>
      <xdr:rowOff>90857</xdr:rowOff>
    </xdr:to>
    <xdr:sp macro="" textlink="">
      <xdr:nvSpPr>
        <xdr:cNvPr id="4011"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13</xdr:row>
      <xdr:rowOff>121947</xdr:rowOff>
    </xdr:from>
    <xdr:to>
      <xdr:col>25</xdr:col>
      <xdr:colOff>1012243</xdr:colOff>
      <xdr:row>14</xdr:row>
      <xdr:rowOff>96744</xdr:rowOff>
    </xdr:to>
    <xdr:sp macro="" textlink="">
      <xdr:nvSpPr>
        <xdr:cNvPr id="4012"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109246</xdr:rowOff>
    </xdr:from>
    <xdr:to>
      <xdr:col>25</xdr:col>
      <xdr:colOff>1012243</xdr:colOff>
      <xdr:row>16</xdr:row>
      <xdr:rowOff>90857</xdr:rowOff>
    </xdr:to>
    <xdr:sp macro="" textlink="">
      <xdr:nvSpPr>
        <xdr:cNvPr id="4013"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13</xdr:row>
      <xdr:rowOff>121947</xdr:rowOff>
    </xdr:from>
    <xdr:to>
      <xdr:col>25</xdr:col>
      <xdr:colOff>1012243</xdr:colOff>
      <xdr:row>14</xdr:row>
      <xdr:rowOff>96744</xdr:rowOff>
    </xdr:to>
    <xdr:sp macro="" textlink="">
      <xdr:nvSpPr>
        <xdr:cNvPr id="4014"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110186</xdr:rowOff>
    </xdr:from>
    <xdr:to>
      <xdr:col>25</xdr:col>
      <xdr:colOff>1012243</xdr:colOff>
      <xdr:row>17</xdr:row>
      <xdr:rowOff>91796</xdr:rowOff>
    </xdr:to>
    <xdr:sp macro="" textlink="">
      <xdr:nvSpPr>
        <xdr:cNvPr id="4015"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16</xdr:row>
      <xdr:rowOff>110186</xdr:rowOff>
    </xdr:from>
    <xdr:to>
      <xdr:col>25</xdr:col>
      <xdr:colOff>1012243</xdr:colOff>
      <xdr:row>17</xdr:row>
      <xdr:rowOff>91796</xdr:rowOff>
    </xdr:to>
    <xdr:sp macro="" textlink="">
      <xdr:nvSpPr>
        <xdr:cNvPr id="401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16</xdr:row>
      <xdr:rowOff>111125</xdr:rowOff>
    </xdr:from>
    <xdr:to>
      <xdr:col>25</xdr:col>
      <xdr:colOff>3756</xdr:colOff>
      <xdr:row>17</xdr:row>
      <xdr:rowOff>82550</xdr:rowOff>
    </xdr:to>
    <xdr:sp macro="" textlink="">
      <xdr:nvSpPr>
        <xdr:cNvPr id="4017"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14</xdr:row>
      <xdr:rowOff>123825</xdr:rowOff>
    </xdr:from>
    <xdr:to>
      <xdr:col>25</xdr:col>
      <xdr:colOff>3756</xdr:colOff>
      <xdr:row>15</xdr:row>
      <xdr:rowOff>98623</xdr:rowOff>
    </xdr:to>
    <xdr:sp macro="" textlink="">
      <xdr:nvSpPr>
        <xdr:cNvPr id="4018"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14</xdr:row>
      <xdr:rowOff>109246</xdr:rowOff>
    </xdr:from>
    <xdr:to>
      <xdr:col>25</xdr:col>
      <xdr:colOff>3756</xdr:colOff>
      <xdr:row>15</xdr:row>
      <xdr:rowOff>90857</xdr:rowOff>
    </xdr:to>
    <xdr:sp macro="" textlink="">
      <xdr:nvSpPr>
        <xdr:cNvPr id="4019"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12</xdr:row>
      <xdr:rowOff>121947</xdr:rowOff>
    </xdr:from>
    <xdr:to>
      <xdr:col>25</xdr:col>
      <xdr:colOff>3756</xdr:colOff>
      <xdr:row>13</xdr:row>
      <xdr:rowOff>96744</xdr:rowOff>
    </xdr:to>
    <xdr:sp macro="" textlink="">
      <xdr:nvSpPr>
        <xdr:cNvPr id="4020"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15</xdr:row>
      <xdr:rowOff>110186</xdr:rowOff>
    </xdr:from>
    <xdr:to>
      <xdr:col>25</xdr:col>
      <xdr:colOff>3756</xdr:colOff>
      <xdr:row>16</xdr:row>
      <xdr:rowOff>91796</xdr:rowOff>
    </xdr:to>
    <xdr:sp macro="" textlink="">
      <xdr:nvSpPr>
        <xdr:cNvPr id="4021"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13</xdr:row>
      <xdr:rowOff>122886</xdr:rowOff>
    </xdr:from>
    <xdr:to>
      <xdr:col>25</xdr:col>
      <xdr:colOff>3756</xdr:colOff>
      <xdr:row>14</xdr:row>
      <xdr:rowOff>97683</xdr:rowOff>
    </xdr:to>
    <xdr:sp macro="" textlink="">
      <xdr:nvSpPr>
        <xdr:cNvPr id="4022"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4023"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4024"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402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402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4027"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4028"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402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403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4031"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403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4033"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4034"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4035"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4036"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4037"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4038"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4039"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4040"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4041"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404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4043"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4044"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4045"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4046"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4047"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4048"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4049"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4050"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4051"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4052"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4053"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4054"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4055"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4056"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4057"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405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405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406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4061"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4062"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406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406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4065"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4066"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4067"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406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4069"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4070"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4071"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83131</xdr:colOff>
      <xdr:row>12</xdr:row>
      <xdr:rowOff>90197</xdr:rowOff>
    </xdr:from>
    <xdr:to>
      <xdr:col>29</xdr:col>
      <xdr:colOff>83131</xdr:colOff>
      <xdr:row>13</xdr:row>
      <xdr:rowOff>64994</xdr:rowOff>
    </xdr:to>
    <xdr:sp macro="" textlink="">
      <xdr:nvSpPr>
        <xdr:cNvPr id="4072" name="WordArt 6"/>
        <xdr:cNvSpPr>
          <a:spLocks noChangeArrowheads="1" noChangeShapeType="1" noTextEdit="1"/>
        </xdr:cNvSpPr>
      </xdr:nvSpPr>
      <xdr:spPr bwMode="auto">
        <a:xfrm>
          <a:off x="44231506" y="640844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4073"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122886</xdr:rowOff>
    </xdr:from>
    <xdr:to>
      <xdr:col>29</xdr:col>
      <xdr:colOff>3756</xdr:colOff>
      <xdr:row>15</xdr:row>
      <xdr:rowOff>97683</xdr:rowOff>
    </xdr:to>
    <xdr:sp macro="" textlink="">
      <xdr:nvSpPr>
        <xdr:cNvPr id="4074" name="WordArt 6"/>
        <xdr:cNvSpPr>
          <a:spLocks noChangeArrowheads="1" noChangeShapeType="1" noTextEdit="1"/>
        </xdr:cNvSpPr>
      </xdr:nvSpPr>
      <xdr:spPr bwMode="auto">
        <a:xfrm>
          <a:off x="43590156" y="66856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07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07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07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07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07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08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08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08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08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08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1257881</xdr:colOff>
      <xdr:row>22</xdr:row>
      <xdr:rowOff>28575</xdr:rowOff>
    </xdr:from>
    <xdr:to>
      <xdr:col>29</xdr:col>
      <xdr:colOff>1257881</xdr:colOff>
      <xdr:row>23</xdr:row>
      <xdr:rowOff>3373</xdr:rowOff>
    </xdr:to>
    <xdr:sp macro="" textlink="">
      <xdr:nvSpPr>
        <xdr:cNvPr id="4096" name="WordArt 6"/>
        <xdr:cNvSpPr>
          <a:spLocks noChangeArrowheads="1" noChangeShapeType="1" noTextEdit="1"/>
        </xdr:cNvSpPr>
      </xdr:nvSpPr>
      <xdr:spPr bwMode="auto">
        <a:xfrm>
          <a:off x="44844281" y="84201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17</xdr:row>
      <xdr:rowOff>111125</xdr:rowOff>
    </xdr:from>
    <xdr:to>
      <xdr:col>23</xdr:col>
      <xdr:colOff>1012243</xdr:colOff>
      <xdr:row>18</xdr:row>
      <xdr:rowOff>82550</xdr:rowOff>
    </xdr:to>
    <xdr:sp macro="" textlink="">
      <xdr:nvSpPr>
        <xdr:cNvPr id="4475"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123825</xdr:rowOff>
    </xdr:from>
    <xdr:to>
      <xdr:col>23</xdr:col>
      <xdr:colOff>1012243</xdr:colOff>
      <xdr:row>16</xdr:row>
      <xdr:rowOff>98623</xdr:rowOff>
    </xdr:to>
    <xdr:sp macro="" textlink="">
      <xdr:nvSpPr>
        <xdr:cNvPr id="4476"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17</xdr:row>
      <xdr:rowOff>111125</xdr:rowOff>
    </xdr:from>
    <xdr:to>
      <xdr:col>23</xdr:col>
      <xdr:colOff>1012243</xdr:colOff>
      <xdr:row>18</xdr:row>
      <xdr:rowOff>82550</xdr:rowOff>
    </xdr:to>
    <xdr:sp macro="" textlink="">
      <xdr:nvSpPr>
        <xdr:cNvPr id="4477"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123825</xdr:rowOff>
    </xdr:from>
    <xdr:to>
      <xdr:col>23</xdr:col>
      <xdr:colOff>1012243</xdr:colOff>
      <xdr:row>16</xdr:row>
      <xdr:rowOff>98623</xdr:rowOff>
    </xdr:to>
    <xdr:sp macro="" textlink="">
      <xdr:nvSpPr>
        <xdr:cNvPr id="4478"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109246</xdr:rowOff>
    </xdr:from>
    <xdr:to>
      <xdr:col>23</xdr:col>
      <xdr:colOff>1012243</xdr:colOff>
      <xdr:row>16</xdr:row>
      <xdr:rowOff>90857</xdr:rowOff>
    </xdr:to>
    <xdr:sp macro="" textlink="">
      <xdr:nvSpPr>
        <xdr:cNvPr id="4479"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13</xdr:row>
      <xdr:rowOff>121947</xdr:rowOff>
    </xdr:from>
    <xdr:to>
      <xdr:col>23</xdr:col>
      <xdr:colOff>1012243</xdr:colOff>
      <xdr:row>14</xdr:row>
      <xdr:rowOff>96744</xdr:rowOff>
    </xdr:to>
    <xdr:sp macro="" textlink="">
      <xdr:nvSpPr>
        <xdr:cNvPr id="4480"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109246</xdr:rowOff>
    </xdr:from>
    <xdr:to>
      <xdr:col>23</xdr:col>
      <xdr:colOff>1012243</xdr:colOff>
      <xdr:row>16</xdr:row>
      <xdr:rowOff>90857</xdr:rowOff>
    </xdr:to>
    <xdr:sp macro="" textlink="">
      <xdr:nvSpPr>
        <xdr:cNvPr id="4481"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13</xdr:row>
      <xdr:rowOff>121947</xdr:rowOff>
    </xdr:from>
    <xdr:to>
      <xdr:col>23</xdr:col>
      <xdr:colOff>1012243</xdr:colOff>
      <xdr:row>14</xdr:row>
      <xdr:rowOff>96744</xdr:rowOff>
    </xdr:to>
    <xdr:sp macro="" textlink="">
      <xdr:nvSpPr>
        <xdr:cNvPr id="4482"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110186</xdr:rowOff>
    </xdr:from>
    <xdr:to>
      <xdr:col>23</xdr:col>
      <xdr:colOff>1012243</xdr:colOff>
      <xdr:row>17</xdr:row>
      <xdr:rowOff>91796</xdr:rowOff>
    </xdr:to>
    <xdr:sp macro="" textlink="">
      <xdr:nvSpPr>
        <xdr:cNvPr id="4483"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16</xdr:row>
      <xdr:rowOff>110186</xdr:rowOff>
    </xdr:from>
    <xdr:to>
      <xdr:col>23</xdr:col>
      <xdr:colOff>1012243</xdr:colOff>
      <xdr:row>17</xdr:row>
      <xdr:rowOff>91796</xdr:rowOff>
    </xdr:to>
    <xdr:sp macro="" textlink="">
      <xdr:nvSpPr>
        <xdr:cNvPr id="448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16</xdr:row>
      <xdr:rowOff>111125</xdr:rowOff>
    </xdr:from>
    <xdr:to>
      <xdr:col>23</xdr:col>
      <xdr:colOff>3756</xdr:colOff>
      <xdr:row>17</xdr:row>
      <xdr:rowOff>82550</xdr:rowOff>
    </xdr:to>
    <xdr:sp macro="" textlink="">
      <xdr:nvSpPr>
        <xdr:cNvPr id="4485"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14</xdr:row>
      <xdr:rowOff>123825</xdr:rowOff>
    </xdr:from>
    <xdr:to>
      <xdr:col>23</xdr:col>
      <xdr:colOff>3756</xdr:colOff>
      <xdr:row>15</xdr:row>
      <xdr:rowOff>98623</xdr:rowOff>
    </xdr:to>
    <xdr:sp macro="" textlink="">
      <xdr:nvSpPr>
        <xdr:cNvPr id="4486"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3756</xdr:colOff>
      <xdr:row>14</xdr:row>
      <xdr:rowOff>109246</xdr:rowOff>
    </xdr:from>
    <xdr:to>
      <xdr:col>23</xdr:col>
      <xdr:colOff>3756</xdr:colOff>
      <xdr:row>15</xdr:row>
      <xdr:rowOff>90857</xdr:rowOff>
    </xdr:to>
    <xdr:sp macro="" textlink="">
      <xdr:nvSpPr>
        <xdr:cNvPr id="4487"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12</xdr:row>
      <xdr:rowOff>121947</xdr:rowOff>
    </xdr:from>
    <xdr:to>
      <xdr:col>23</xdr:col>
      <xdr:colOff>3756</xdr:colOff>
      <xdr:row>13</xdr:row>
      <xdr:rowOff>96744</xdr:rowOff>
    </xdr:to>
    <xdr:sp macro="" textlink="">
      <xdr:nvSpPr>
        <xdr:cNvPr id="4488"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3756</xdr:colOff>
      <xdr:row>15</xdr:row>
      <xdr:rowOff>110186</xdr:rowOff>
    </xdr:from>
    <xdr:to>
      <xdr:col>23</xdr:col>
      <xdr:colOff>3756</xdr:colOff>
      <xdr:row>16</xdr:row>
      <xdr:rowOff>91796</xdr:rowOff>
    </xdr:to>
    <xdr:sp macro="" textlink="">
      <xdr:nvSpPr>
        <xdr:cNvPr id="4489"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13</xdr:row>
      <xdr:rowOff>122886</xdr:rowOff>
    </xdr:from>
    <xdr:to>
      <xdr:col>23</xdr:col>
      <xdr:colOff>3756</xdr:colOff>
      <xdr:row>14</xdr:row>
      <xdr:rowOff>97683</xdr:rowOff>
    </xdr:to>
    <xdr:sp macro="" textlink="">
      <xdr:nvSpPr>
        <xdr:cNvPr id="4490"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4491"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4492"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4493"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4494"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4495"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4496"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4497"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4498"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4499"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450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17</xdr:row>
      <xdr:rowOff>111125</xdr:rowOff>
    </xdr:from>
    <xdr:to>
      <xdr:col>24</xdr:col>
      <xdr:colOff>1012243</xdr:colOff>
      <xdr:row>18</xdr:row>
      <xdr:rowOff>82550</xdr:rowOff>
    </xdr:to>
    <xdr:sp macro="" textlink="">
      <xdr:nvSpPr>
        <xdr:cNvPr id="4501"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123825</xdr:rowOff>
    </xdr:from>
    <xdr:to>
      <xdr:col>24</xdr:col>
      <xdr:colOff>1012243</xdr:colOff>
      <xdr:row>16</xdr:row>
      <xdr:rowOff>98623</xdr:rowOff>
    </xdr:to>
    <xdr:sp macro="" textlink="">
      <xdr:nvSpPr>
        <xdr:cNvPr id="4502"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17</xdr:row>
      <xdr:rowOff>111125</xdr:rowOff>
    </xdr:from>
    <xdr:to>
      <xdr:col>24</xdr:col>
      <xdr:colOff>1012243</xdr:colOff>
      <xdr:row>18</xdr:row>
      <xdr:rowOff>82550</xdr:rowOff>
    </xdr:to>
    <xdr:sp macro="" textlink="">
      <xdr:nvSpPr>
        <xdr:cNvPr id="4503"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123825</xdr:rowOff>
    </xdr:from>
    <xdr:to>
      <xdr:col>24</xdr:col>
      <xdr:colOff>1012243</xdr:colOff>
      <xdr:row>16</xdr:row>
      <xdr:rowOff>98623</xdr:rowOff>
    </xdr:to>
    <xdr:sp macro="" textlink="">
      <xdr:nvSpPr>
        <xdr:cNvPr id="4504"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109246</xdr:rowOff>
    </xdr:from>
    <xdr:to>
      <xdr:col>24</xdr:col>
      <xdr:colOff>1012243</xdr:colOff>
      <xdr:row>16</xdr:row>
      <xdr:rowOff>90857</xdr:rowOff>
    </xdr:to>
    <xdr:sp macro="" textlink="">
      <xdr:nvSpPr>
        <xdr:cNvPr id="4505"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13</xdr:row>
      <xdr:rowOff>121947</xdr:rowOff>
    </xdr:from>
    <xdr:to>
      <xdr:col>24</xdr:col>
      <xdr:colOff>1012243</xdr:colOff>
      <xdr:row>14</xdr:row>
      <xdr:rowOff>96744</xdr:rowOff>
    </xdr:to>
    <xdr:sp macro="" textlink="">
      <xdr:nvSpPr>
        <xdr:cNvPr id="4506"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109246</xdr:rowOff>
    </xdr:from>
    <xdr:to>
      <xdr:col>24</xdr:col>
      <xdr:colOff>1012243</xdr:colOff>
      <xdr:row>16</xdr:row>
      <xdr:rowOff>90857</xdr:rowOff>
    </xdr:to>
    <xdr:sp macro="" textlink="">
      <xdr:nvSpPr>
        <xdr:cNvPr id="4507"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13</xdr:row>
      <xdr:rowOff>121947</xdr:rowOff>
    </xdr:from>
    <xdr:to>
      <xdr:col>24</xdr:col>
      <xdr:colOff>1012243</xdr:colOff>
      <xdr:row>14</xdr:row>
      <xdr:rowOff>96744</xdr:rowOff>
    </xdr:to>
    <xdr:sp macro="" textlink="">
      <xdr:nvSpPr>
        <xdr:cNvPr id="4508"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110186</xdr:rowOff>
    </xdr:from>
    <xdr:to>
      <xdr:col>24</xdr:col>
      <xdr:colOff>1012243</xdr:colOff>
      <xdr:row>17</xdr:row>
      <xdr:rowOff>91796</xdr:rowOff>
    </xdr:to>
    <xdr:sp macro="" textlink="">
      <xdr:nvSpPr>
        <xdr:cNvPr id="4509"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16</xdr:row>
      <xdr:rowOff>110186</xdr:rowOff>
    </xdr:from>
    <xdr:to>
      <xdr:col>24</xdr:col>
      <xdr:colOff>1012243</xdr:colOff>
      <xdr:row>17</xdr:row>
      <xdr:rowOff>91796</xdr:rowOff>
    </xdr:to>
    <xdr:sp macro="" textlink="">
      <xdr:nvSpPr>
        <xdr:cNvPr id="451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16</xdr:row>
      <xdr:rowOff>111125</xdr:rowOff>
    </xdr:from>
    <xdr:to>
      <xdr:col>24</xdr:col>
      <xdr:colOff>3756</xdr:colOff>
      <xdr:row>17</xdr:row>
      <xdr:rowOff>82550</xdr:rowOff>
    </xdr:to>
    <xdr:sp macro="" textlink="">
      <xdr:nvSpPr>
        <xdr:cNvPr id="4511"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14</xdr:row>
      <xdr:rowOff>123825</xdr:rowOff>
    </xdr:from>
    <xdr:to>
      <xdr:col>24</xdr:col>
      <xdr:colOff>3756</xdr:colOff>
      <xdr:row>15</xdr:row>
      <xdr:rowOff>98623</xdr:rowOff>
    </xdr:to>
    <xdr:sp macro="" textlink="">
      <xdr:nvSpPr>
        <xdr:cNvPr id="4512"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3756</xdr:colOff>
      <xdr:row>14</xdr:row>
      <xdr:rowOff>109246</xdr:rowOff>
    </xdr:from>
    <xdr:to>
      <xdr:col>24</xdr:col>
      <xdr:colOff>3756</xdr:colOff>
      <xdr:row>15</xdr:row>
      <xdr:rowOff>90857</xdr:rowOff>
    </xdr:to>
    <xdr:sp macro="" textlink="">
      <xdr:nvSpPr>
        <xdr:cNvPr id="4513"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12</xdr:row>
      <xdr:rowOff>121947</xdr:rowOff>
    </xdr:from>
    <xdr:to>
      <xdr:col>24</xdr:col>
      <xdr:colOff>3756</xdr:colOff>
      <xdr:row>13</xdr:row>
      <xdr:rowOff>96744</xdr:rowOff>
    </xdr:to>
    <xdr:sp macro="" textlink="">
      <xdr:nvSpPr>
        <xdr:cNvPr id="4514"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3756</xdr:colOff>
      <xdr:row>15</xdr:row>
      <xdr:rowOff>110186</xdr:rowOff>
    </xdr:from>
    <xdr:to>
      <xdr:col>24</xdr:col>
      <xdr:colOff>3756</xdr:colOff>
      <xdr:row>16</xdr:row>
      <xdr:rowOff>91796</xdr:rowOff>
    </xdr:to>
    <xdr:sp macro="" textlink="">
      <xdr:nvSpPr>
        <xdr:cNvPr id="4515"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13</xdr:row>
      <xdr:rowOff>122886</xdr:rowOff>
    </xdr:from>
    <xdr:to>
      <xdr:col>24</xdr:col>
      <xdr:colOff>3756</xdr:colOff>
      <xdr:row>14</xdr:row>
      <xdr:rowOff>97683</xdr:rowOff>
    </xdr:to>
    <xdr:sp macro="" textlink="">
      <xdr:nvSpPr>
        <xdr:cNvPr id="4516"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451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451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4519"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4520"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452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452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4523"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4524"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452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452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17</xdr:row>
      <xdr:rowOff>111125</xdr:rowOff>
    </xdr:from>
    <xdr:to>
      <xdr:col>25</xdr:col>
      <xdr:colOff>1012243</xdr:colOff>
      <xdr:row>18</xdr:row>
      <xdr:rowOff>82550</xdr:rowOff>
    </xdr:to>
    <xdr:sp macro="" textlink="">
      <xdr:nvSpPr>
        <xdr:cNvPr id="4527"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123825</xdr:rowOff>
    </xdr:from>
    <xdr:to>
      <xdr:col>25</xdr:col>
      <xdr:colOff>1012243</xdr:colOff>
      <xdr:row>16</xdr:row>
      <xdr:rowOff>98623</xdr:rowOff>
    </xdr:to>
    <xdr:sp macro="" textlink="">
      <xdr:nvSpPr>
        <xdr:cNvPr id="4528"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17</xdr:row>
      <xdr:rowOff>111125</xdr:rowOff>
    </xdr:from>
    <xdr:to>
      <xdr:col>25</xdr:col>
      <xdr:colOff>1012243</xdr:colOff>
      <xdr:row>18</xdr:row>
      <xdr:rowOff>82550</xdr:rowOff>
    </xdr:to>
    <xdr:sp macro="" textlink="">
      <xdr:nvSpPr>
        <xdr:cNvPr id="4529"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123825</xdr:rowOff>
    </xdr:from>
    <xdr:to>
      <xdr:col>25</xdr:col>
      <xdr:colOff>1012243</xdr:colOff>
      <xdr:row>16</xdr:row>
      <xdr:rowOff>98623</xdr:rowOff>
    </xdr:to>
    <xdr:sp macro="" textlink="">
      <xdr:nvSpPr>
        <xdr:cNvPr id="4530"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109246</xdr:rowOff>
    </xdr:from>
    <xdr:to>
      <xdr:col>25</xdr:col>
      <xdr:colOff>1012243</xdr:colOff>
      <xdr:row>16</xdr:row>
      <xdr:rowOff>90857</xdr:rowOff>
    </xdr:to>
    <xdr:sp macro="" textlink="">
      <xdr:nvSpPr>
        <xdr:cNvPr id="4531"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13</xdr:row>
      <xdr:rowOff>121947</xdr:rowOff>
    </xdr:from>
    <xdr:to>
      <xdr:col>25</xdr:col>
      <xdr:colOff>1012243</xdr:colOff>
      <xdr:row>14</xdr:row>
      <xdr:rowOff>96744</xdr:rowOff>
    </xdr:to>
    <xdr:sp macro="" textlink="">
      <xdr:nvSpPr>
        <xdr:cNvPr id="4532"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109246</xdr:rowOff>
    </xdr:from>
    <xdr:to>
      <xdr:col>25</xdr:col>
      <xdr:colOff>1012243</xdr:colOff>
      <xdr:row>16</xdr:row>
      <xdr:rowOff>90857</xdr:rowOff>
    </xdr:to>
    <xdr:sp macro="" textlink="">
      <xdr:nvSpPr>
        <xdr:cNvPr id="4533"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13</xdr:row>
      <xdr:rowOff>121947</xdr:rowOff>
    </xdr:from>
    <xdr:to>
      <xdr:col>25</xdr:col>
      <xdr:colOff>1012243</xdr:colOff>
      <xdr:row>14</xdr:row>
      <xdr:rowOff>96744</xdr:rowOff>
    </xdr:to>
    <xdr:sp macro="" textlink="">
      <xdr:nvSpPr>
        <xdr:cNvPr id="4534"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110186</xdr:rowOff>
    </xdr:from>
    <xdr:to>
      <xdr:col>25</xdr:col>
      <xdr:colOff>1012243</xdr:colOff>
      <xdr:row>17</xdr:row>
      <xdr:rowOff>91796</xdr:rowOff>
    </xdr:to>
    <xdr:sp macro="" textlink="">
      <xdr:nvSpPr>
        <xdr:cNvPr id="4535"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16</xdr:row>
      <xdr:rowOff>110186</xdr:rowOff>
    </xdr:from>
    <xdr:to>
      <xdr:col>25</xdr:col>
      <xdr:colOff>1012243</xdr:colOff>
      <xdr:row>17</xdr:row>
      <xdr:rowOff>91796</xdr:rowOff>
    </xdr:to>
    <xdr:sp macro="" textlink="">
      <xdr:nvSpPr>
        <xdr:cNvPr id="453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16</xdr:row>
      <xdr:rowOff>111125</xdr:rowOff>
    </xdr:from>
    <xdr:to>
      <xdr:col>25</xdr:col>
      <xdr:colOff>3756</xdr:colOff>
      <xdr:row>17</xdr:row>
      <xdr:rowOff>82550</xdr:rowOff>
    </xdr:to>
    <xdr:sp macro="" textlink="">
      <xdr:nvSpPr>
        <xdr:cNvPr id="4537"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14</xdr:row>
      <xdr:rowOff>123825</xdr:rowOff>
    </xdr:from>
    <xdr:to>
      <xdr:col>25</xdr:col>
      <xdr:colOff>3756</xdr:colOff>
      <xdr:row>15</xdr:row>
      <xdr:rowOff>98623</xdr:rowOff>
    </xdr:to>
    <xdr:sp macro="" textlink="">
      <xdr:nvSpPr>
        <xdr:cNvPr id="4538"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14</xdr:row>
      <xdr:rowOff>109246</xdr:rowOff>
    </xdr:from>
    <xdr:to>
      <xdr:col>25</xdr:col>
      <xdr:colOff>3756</xdr:colOff>
      <xdr:row>15</xdr:row>
      <xdr:rowOff>90857</xdr:rowOff>
    </xdr:to>
    <xdr:sp macro="" textlink="">
      <xdr:nvSpPr>
        <xdr:cNvPr id="4539"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12</xdr:row>
      <xdr:rowOff>121947</xdr:rowOff>
    </xdr:from>
    <xdr:to>
      <xdr:col>25</xdr:col>
      <xdr:colOff>3756</xdr:colOff>
      <xdr:row>13</xdr:row>
      <xdr:rowOff>96744</xdr:rowOff>
    </xdr:to>
    <xdr:sp macro="" textlink="">
      <xdr:nvSpPr>
        <xdr:cNvPr id="4540"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15</xdr:row>
      <xdr:rowOff>110186</xdr:rowOff>
    </xdr:from>
    <xdr:to>
      <xdr:col>25</xdr:col>
      <xdr:colOff>3756</xdr:colOff>
      <xdr:row>16</xdr:row>
      <xdr:rowOff>91796</xdr:rowOff>
    </xdr:to>
    <xdr:sp macro="" textlink="">
      <xdr:nvSpPr>
        <xdr:cNvPr id="4541"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13</xdr:row>
      <xdr:rowOff>122886</xdr:rowOff>
    </xdr:from>
    <xdr:to>
      <xdr:col>25</xdr:col>
      <xdr:colOff>3756</xdr:colOff>
      <xdr:row>14</xdr:row>
      <xdr:rowOff>97683</xdr:rowOff>
    </xdr:to>
    <xdr:sp macro="" textlink="">
      <xdr:nvSpPr>
        <xdr:cNvPr id="4542"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4543"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4544"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454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454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4547"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4548"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454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455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4551"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455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4553"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4554"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4555"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4556"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4557"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4558"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4559"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4560"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4561"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456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4563"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4564"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4565"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4566"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4567"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4568"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4569"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4570"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4571"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4572"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4573"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4574"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4575"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4576"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4577"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457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457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458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4581"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4582"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458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458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4585"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4586"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4587"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458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4589"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4590"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4591"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4592"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4593"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4594"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59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59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59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59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59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60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60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60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60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60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4787"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4788"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478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479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4791"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4792"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479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479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4795"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4796"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4797"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4798"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4799"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4800"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4801"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4802"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803"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804"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480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480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807"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808"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480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481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811"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4812"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17</xdr:row>
      <xdr:rowOff>111125</xdr:rowOff>
    </xdr:from>
    <xdr:to>
      <xdr:col>23</xdr:col>
      <xdr:colOff>1012243</xdr:colOff>
      <xdr:row>18</xdr:row>
      <xdr:rowOff>82550</xdr:rowOff>
    </xdr:to>
    <xdr:sp macro="" textlink="">
      <xdr:nvSpPr>
        <xdr:cNvPr id="5766"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123825</xdr:rowOff>
    </xdr:from>
    <xdr:to>
      <xdr:col>23</xdr:col>
      <xdr:colOff>1012243</xdr:colOff>
      <xdr:row>16</xdr:row>
      <xdr:rowOff>98623</xdr:rowOff>
    </xdr:to>
    <xdr:sp macro="" textlink="">
      <xdr:nvSpPr>
        <xdr:cNvPr id="5767"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17</xdr:row>
      <xdr:rowOff>111125</xdr:rowOff>
    </xdr:from>
    <xdr:to>
      <xdr:col>23</xdr:col>
      <xdr:colOff>1012243</xdr:colOff>
      <xdr:row>18</xdr:row>
      <xdr:rowOff>82550</xdr:rowOff>
    </xdr:to>
    <xdr:sp macro="" textlink="">
      <xdr:nvSpPr>
        <xdr:cNvPr id="5768"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123825</xdr:rowOff>
    </xdr:from>
    <xdr:to>
      <xdr:col>23</xdr:col>
      <xdr:colOff>1012243</xdr:colOff>
      <xdr:row>16</xdr:row>
      <xdr:rowOff>98623</xdr:rowOff>
    </xdr:to>
    <xdr:sp macro="" textlink="">
      <xdr:nvSpPr>
        <xdr:cNvPr id="5769"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109246</xdr:rowOff>
    </xdr:from>
    <xdr:to>
      <xdr:col>23</xdr:col>
      <xdr:colOff>1012243</xdr:colOff>
      <xdr:row>16</xdr:row>
      <xdr:rowOff>90857</xdr:rowOff>
    </xdr:to>
    <xdr:sp macro="" textlink="">
      <xdr:nvSpPr>
        <xdr:cNvPr id="5770"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13</xdr:row>
      <xdr:rowOff>121947</xdr:rowOff>
    </xdr:from>
    <xdr:to>
      <xdr:col>23</xdr:col>
      <xdr:colOff>1012243</xdr:colOff>
      <xdr:row>14</xdr:row>
      <xdr:rowOff>96744</xdr:rowOff>
    </xdr:to>
    <xdr:sp macro="" textlink="">
      <xdr:nvSpPr>
        <xdr:cNvPr id="5771"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109246</xdr:rowOff>
    </xdr:from>
    <xdr:to>
      <xdr:col>23</xdr:col>
      <xdr:colOff>1012243</xdr:colOff>
      <xdr:row>16</xdr:row>
      <xdr:rowOff>90857</xdr:rowOff>
    </xdr:to>
    <xdr:sp macro="" textlink="">
      <xdr:nvSpPr>
        <xdr:cNvPr id="5772"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13</xdr:row>
      <xdr:rowOff>121947</xdr:rowOff>
    </xdr:from>
    <xdr:to>
      <xdr:col>23</xdr:col>
      <xdr:colOff>1012243</xdr:colOff>
      <xdr:row>14</xdr:row>
      <xdr:rowOff>96744</xdr:rowOff>
    </xdr:to>
    <xdr:sp macro="" textlink="">
      <xdr:nvSpPr>
        <xdr:cNvPr id="5773"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110186</xdr:rowOff>
    </xdr:from>
    <xdr:to>
      <xdr:col>23</xdr:col>
      <xdr:colOff>1012243</xdr:colOff>
      <xdr:row>17</xdr:row>
      <xdr:rowOff>91796</xdr:rowOff>
    </xdr:to>
    <xdr:sp macro="" textlink="">
      <xdr:nvSpPr>
        <xdr:cNvPr id="577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16</xdr:row>
      <xdr:rowOff>110186</xdr:rowOff>
    </xdr:from>
    <xdr:to>
      <xdr:col>23</xdr:col>
      <xdr:colOff>1012243</xdr:colOff>
      <xdr:row>17</xdr:row>
      <xdr:rowOff>91796</xdr:rowOff>
    </xdr:to>
    <xdr:sp macro="" textlink="">
      <xdr:nvSpPr>
        <xdr:cNvPr id="5775"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16</xdr:row>
      <xdr:rowOff>111125</xdr:rowOff>
    </xdr:from>
    <xdr:to>
      <xdr:col>23</xdr:col>
      <xdr:colOff>3756</xdr:colOff>
      <xdr:row>17</xdr:row>
      <xdr:rowOff>82550</xdr:rowOff>
    </xdr:to>
    <xdr:sp macro="" textlink="">
      <xdr:nvSpPr>
        <xdr:cNvPr id="5776"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14</xdr:row>
      <xdr:rowOff>123825</xdr:rowOff>
    </xdr:from>
    <xdr:to>
      <xdr:col>23</xdr:col>
      <xdr:colOff>3756</xdr:colOff>
      <xdr:row>15</xdr:row>
      <xdr:rowOff>98623</xdr:rowOff>
    </xdr:to>
    <xdr:sp macro="" textlink="">
      <xdr:nvSpPr>
        <xdr:cNvPr id="5777"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3756</xdr:colOff>
      <xdr:row>14</xdr:row>
      <xdr:rowOff>109246</xdr:rowOff>
    </xdr:from>
    <xdr:to>
      <xdr:col>23</xdr:col>
      <xdr:colOff>3756</xdr:colOff>
      <xdr:row>15</xdr:row>
      <xdr:rowOff>90857</xdr:rowOff>
    </xdr:to>
    <xdr:sp macro="" textlink="">
      <xdr:nvSpPr>
        <xdr:cNvPr id="5778"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12</xdr:row>
      <xdr:rowOff>121947</xdr:rowOff>
    </xdr:from>
    <xdr:to>
      <xdr:col>23</xdr:col>
      <xdr:colOff>3756</xdr:colOff>
      <xdr:row>13</xdr:row>
      <xdr:rowOff>96744</xdr:rowOff>
    </xdr:to>
    <xdr:sp macro="" textlink="">
      <xdr:nvSpPr>
        <xdr:cNvPr id="5779"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3756</xdr:colOff>
      <xdr:row>15</xdr:row>
      <xdr:rowOff>110186</xdr:rowOff>
    </xdr:from>
    <xdr:to>
      <xdr:col>23</xdr:col>
      <xdr:colOff>3756</xdr:colOff>
      <xdr:row>16</xdr:row>
      <xdr:rowOff>91796</xdr:rowOff>
    </xdr:to>
    <xdr:sp macro="" textlink="">
      <xdr:nvSpPr>
        <xdr:cNvPr id="5780"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3756</xdr:colOff>
      <xdr:row>13</xdr:row>
      <xdr:rowOff>122886</xdr:rowOff>
    </xdr:from>
    <xdr:to>
      <xdr:col>23</xdr:col>
      <xdr:colOff>3756</xdr:colOff>
      <xdr:row>14</xdr:row>
      <xdr:rowOff>97683</xdr:rowOff>
    </xdr:to>
    <xdr:sp macro="" textlink="">
      <xdr:nvSpPr>
        <xdr:cNvPr id="5781"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5782"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5783"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5784"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5785"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5786"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5787"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5788"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5789"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579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5791"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17</xdr:row>
      <xdr:rowOff>111125</xdr:rowOff>
    </xdr:from>
    <xdr:to>
      <xdr:col>24</xdr:col>
      <xdr:colOff>1012243</xdr:colOff>
      <xdr:row>18</xdr:row>
      <xdr:rowOff>82550</xdr:rowOff>
    </xdr:to>
    <xdr:sp macro="" textlink="">
      <xdr:nvSpPr>
        <xdr:cNvPr id="5792"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123825</xdr:rowOff>
    </xdr:from>
    <xdr:to>
      <xdr:col>24</xdr:col>
      <xdr:colOff>1012243</xdr:colOff>
      <xdr:row>16</xdr:row>
      <xdr:rowOff>98623</xdr:rowOff>
    </xdr:to>
    <xdr:sp macro="" textlink="">
      <xdr:nvSpPr>
        <xdr:cNvPr id="5793"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17</xdr:row>
      <xdr:rowOff>111125</xdr:rowOff>
    </xdr:from>
    <xdr:to>
      <xdr:col>24</xdr:col>
      <xdr:colOff>1012243</xdr:colOff>
      <xdr:row>18</xdr:row>
      <xdr:rowOff>82550</xdr:rowOff>
    </xdr:to>
    <xdr:sp macro="" textlink="">
      <xdr:nvSpPr>
        <xdr:cNvPr id="5794"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123825</xdr:rowOff>
    </xdr:from>
    <xdr:to>
      <xdr:col>24</xdr:col>
      <xdr:colOff>1012243</xdr:colOff>
      <xdr:row>16</xdr:row>
      <xdr:rowOff>98623</xdr:rowOff>
    </xdr:to>
    <xdr:sp macro="" textlink="">
      <xdr:nvSpPr>
        <xdr:cNvPr id="5795"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109246</xdr:rowOff>
    </xdr:from>
    <xdr:to>
      <xdr:col>24</xdr:col>
      <xdr:colOff>1012243</xdr:colOff>
      <xdr:row>16</xdr:row>
      <xdr:rowOff>90857</xdr:rowOff>
    </xdr:to>
    <xdr:sp macro="" textlink="">
      <xdr:nvSpPr>
        <xdr:cNvPr id="5796"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13</xdr:row>
      <xdr:rowOff>121947</xdr:rowOff>
    </xdr:from>
    <xdr:to>
      <xdr:col>24</xdr:col>
      <xdr:colOff>1012243</xdr:colOff>
      <xdr:row>14</xdr:row>
      <xdr:rowOff>96744</xdr:rowOff>
    </xdr:to>
    <xdr:sp macro="" textlink="">
      <xdr:nvSpPr>
        <xdr:cNvPr id="5797"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109246</xdr:rowOff>
    </xdr:from>
    <xdr:to>
      <xdr:col>24</xdr:col>
      <xdr:colOff>1012243</xdr:colOff>
      <xdr:row>16</xdr:row>
      <xdr:rowOff>90857</xdr:rowOff>
    </xdr:to>
    <xdr:sp macro="" textlink="">
      <xdr:nvSpPr>
        <xdr:cNvPr id="5798"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13</xdr:row>
      <xdr:rowOff>121947</xdr:rowOff>
    </xdr:from>
    <xdr:to>
      <xdr:col>24</xdr:col>
      <xdr:colOff>1012243</xdr:colOff>
      <xdr:row>14</xdr:row>
      <xdr:rowOff>96744</xdr:rowOff>
    </xdr:to>
    <xdr:sp macro="" textlink="">
      <xdr:nvSpPr>
        <xdr:cNvPr id="5799"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110186</xdr:rowOff>
    </xdr:from>
    <xdr:to>
      <xdr:col>24</xdr:col>
      <xdr:colOff>1012243</xdr:colOff>
      <xdr:row>17</xdr:row>
      <xdr:rowOff>91796</xdr:rowOff>
    </xdr:to>
    <xdr:sp macro="" textlink="">
      <xdr:nvSpPr>
        <xdr:cNvPr id="580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16</xdr:row>
      <xdr:rowOff>110186</xdr:rowOff>
    </xdr:from>
    <xdr:to>
      <xdr:col>24</xdr:col>
      <xdr:colOff>1012243</xdr:colOff>
      <xdr:row>17</xdr:row>
      <xdr:rowOff>91796</xdr:rowOff>
    </xdr:to>
    <xdr:sp macro="" textlink="">
      <xdr:nvSpPr>
        <xdr:cNvPr id="5801"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16</xdr:row>
      <xdr:rowOff>111125</xdr:rowOff>
    </xdr:from>
    <xdr:to>
      <xdr:col>24</xdr:col>
      <xdr:colOff>3756</xdr:colOff>
      <xdr:row>17</xdr:row>
      <xdr:rowOff>82550</xdr:rowOff>
    </xdr:to>
    <xdr:sp macro="" textlink="">
      <xdr:nvSpPr>
        <xdr:cNvPr id="5802"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14</xdr:row>
      <xdr:rowOff>123825</xdr:rowOff>
    </xdr:from>
    <xdr:to>
      <xdr:col>24</xdr:col>
      <xdr:colOff>3756</xdr:colOff>
      <xdr:row>15</xdr:row>
      <xdr:rowOff>98623</xdr:rowOff>
    </xdr:to>
    <xdr:sp macro="" textlink="">
      <xdr:nvSpPr>
        <xdr:cNvPr id="5803"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3756</xdr:colOff>
      <xdr:row>14</xdr:row>
      <xdr:rowOff>109246</xdr:rowOff>
    </xdr:from>
    <xdr:to>
      <xdr:col>24</xdr:col>
      <xdr:colOff>3756</xdr:colOff>
      <xdr:row>15</xdr:row>
      <xdr:rowOff>90857</xdr:rowOff>
    </xdr:to>
    <xdr:sp macro="" textlink="">
      <xdr:nvSpPr>
        <xdr:cNvPr id="5804"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12</xdr:row>
      <xdr:rowOff>121947</xdr:rowOff>
    </xdr:from>
    <xdr:to>
      <xdr:col>24</xdr:col>
      <xdr:colOff>3756</xdr:colOff>
      <xdr:row>13</xdr:row>
      <xdr:rowOff>96744</xdr:rowOff>
    </xdr:to>
    <xdr:sp macro="" textlink="">
      <xdr:nvSpPr>
        <xdr:cNvPr id="5805"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3756</xdr:colOff>
      <xdr:row>15</xdr:row>
      <xdr:rowOff>110186</xdr:rowOff>
    </xdr:from>
    <xdr:to>
      <xdr:col>24</xdr:col>
      <xdr:colOff>3756</xdr:colOff>
      <xdr:row>16</xdr:row>
      <xdr:rowOff>91796</xdr:rowOff>
    </xdr:to>
    <xdr:sp macro="" textlink="">
      <xdr:nvSpPr>
        <xdr:cNvPr id="5806"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13</xdr:row>
      <xdr:rowOff>122886</xdr:rowOff>
    </xdr:from>
    <xdr:to>
      <xdr:col>24</xdr:col>
      <xdr:colOff>3756</xdr:colOff>
      <xdr:row>14</xdr:row>
      <xdr:rowOff>97683</xdr:rowOff>
    </xdr:to>
    <xdr:sp macro="" textlink="">
      <xdr:nvSpPr>
        <xdr:cNvPr id="5807"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580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580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5810"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5811"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581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581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5814"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5815"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581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5817"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17</xdr:row>
      <xdr:rowOff>111125</xdr:rowOff>
    </xdr:from>
    <xdr:to>
      <xdr:col>25</xdr:col>
      <xdr:colOff>1012243</xdr:colOff>
      <xdr:row>18</xdr:row>
      <xdr:rowOff>82550</xdr:rowOff>
    </xdr:to>
    <xdr:sp macro="" textlink="">
      <xdr:nvSpPr>
        <xdr:cNvPr id="5818"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123825</xdr:rowOff>
    </xdr:from>
    <xdr:to>
      <xdr:col>25</xdr:col>
      <xdr:colOff>1012243</xdr:colOff>
      <xdr:row>16</xdr:row>
      <xdr:rowOff>98623</xdr:rowOff>
    </xdr:to>
    <xdr:sp macro="" textlink="">
      <xdr:nvSpPr>
        <xdr:cNvPr id="5819"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17</xdr:row>
      <xdr:rowOff>111125</xdr:rowOff>
    </xdr:from>
    <xdr:to>
      <xdr:col>25</xdr:col>
      <xdr:colOff>1012243</xdr:colOff>
      <xdr:row>18</xdr:row>
      <xdr:rowOff>82550</xdr:rowOff>
    </xdr:to>
    <xdr:sp macro="" textlink="">
      <xdr:nvSpPr>
        <xdr:cNvPr id="5820"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123825</xdr:rowOff>
    </xdr:from>
    <xdr:to>
      <xdr:col>25</xdr:col>
      <xdr:colOff>1012243</xdr:colOff>
      <xdr:row>16</xdr:row>
      <xdr:rowOff>98623</xdr:rowOff>
    </xdr:to>
    <xdr:sp macro="" textlink="">
      <xdr:nvSpPr>
        <xdr:cNvPr id="5821"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109246</xdr:rowOff>
    </xdr:from>
    <xdr:to>
      <xdr:col>25</xdr:col>
      <xdr:colOff>1012243</xdr:colOff>
      <xdr:row>16</xdr:row>
      <xdr:rowOff>90857</xdr:rowOff>
    </xdr:to>
    <xdr:sp macro="" textlink="">
      <xdr:nvSpPr>
        <xdr:cNvPr id="5822"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13</xdr:row>
      <xdr:rowOff>121947</xdr:rowOff>
    </xdr:from>
    <xdr:to>
      <xdr:col>25</xdr:col>
      <xdr:colOff>1012243</xdr:colOff>
      <xdr:row>14</xdr:row>
      <xdr:rowOff>96744</xdr:rowOff>
    </xdr:to>
    <xdr:sp macro="" textlink="">
      <xdr:nvSpPr>
        <xdr:cNvPr id="5823"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109246</xdr:rowOff>
    </xdr:from>
    <xdr:to>
      <xdr:col>25</xdr:col>
      <xdr:colOff>1012243</xdr:colOff>
      <xdr:row>16</xdr:row>
      <xdr:rowOff>90857</xdr:rowOff>
    </xdr:to>
    <xdr:sp macro="" textlink="">
      <xdr:nvSpPr>
        <xdr:cNvPr id="5824"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13</xdr:row>
      <xdr:rowOff>121947</xdr:rowOff>
    </xdr:from>
    <xdr:to>
      <xdr:col>25</xdr:col>
      <xdr:colOff>1012243</xdr:colOff>
      <xdr:row>14</xdr:row>
      <xdr:rowOff>96744</xdr:rowOff>
    </xdr:to>
    <xdr:sp macro="" textlink="">
      <xdr:nvSpPr>
        <xdr:cNvPr id="5825"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110186</xdr:rowOff>
    </xdr:from>
    <xdr:to>
      <xdr:col>25</xdr:col>
      <xdr:colOff>1012243</xdr:colOff>
      <xdr:row>17</xdr:row>
      <xdr:rowOff>91796</xdr:rowOff>
    </xdr:to>
    <xdr:sp macro="" textlink="">
      <xdr:nvSpPr>
        <xdr:cNvPr id="582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16</xdr:row>
      <xdr:rowOff>110186</xdr:rowOff>
    </xdr:from>
    <xdr:to>
      <xdr:col>25</xdr:col>
      <xdr:colOff>1012243</xdr:colOff>
      <xdr:row>17</xdr:row>
      <xdr:rowOff>91796</xdr:rowOff>
    </xdr:to>
    <xdr:sp macro="" textlink="">
      <xdr:nvSpPr>
        <xdr:cNvPr id="5827"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16</xdr:row>
      <xdr:rowOff>111125</xdr:rowOff>
    </xdr:from>
    <xdr:to>
      <xdr:col>25</xdr:col>
      <xdr:colOff>3756</xdr:colOff>
      <xdr:row>17</xdr:row>
      <xdr:rowOff>82550</xdr:rowOff>
    </xdr:to>
    <xdr:sp macro="" textlink="">
      <xdr:nvSpPr>
        <xdr:cNvPr id="5828"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14</xdr:row>
      <xdr:rowOff>123825</xdr:rowOff>
    </xdr:from>
    <xdr:to>
      <xdr:col>25</xdr:col>
      <xdr:colOff>3756</xdr:colOff>
      <xdr:row>15</xdr:row>
      <xdr:rowOff>98623</xdr:rowOff>
    </xdr:to>
    <xdr:sp macro="" textlink="">
      <xdr:nvSpPr>
        <xdr:cNvPr id="5829"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14</xdr:row>
      <xdr:rowOff>109246</xdr:rowOff>
    </xdr:from>
    <xdr:to>
      <xdr:col>25</xdr:col>
      <xdr:colOff>3756</xdr:colOff>
      <xdr:row>15</xdr:row>
      <xdr:rowOff>90857</xdr:rowOff>
    </xdr:to>
    <xdr:sp macro="" textlink="">
      <xdr:nvSpPr>
        <xdr:cNvPr id="5830"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12</xdr:row>
      <xdr:rowOff>121947</xdr:rowOff>
    </xdr:from>
    <xdr:to>
      <xdr:col>25</xdr:col>
      <xdr:colOff>3756</xdr:colOff>
      <xdr:row>13</xdr:row>
      <xdr:rowOff>96744</xdr:rowOff>
    </xdr:to>
    <xdr:sp macro="" textlink="">
      <xdr:nvSpPr>
        <xdr:cNvPr id="5831"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15</xdr:row>
      <xdr:rowOff>110186</xdr:rowOff>
    </xdr:from>
    <xdr:to>
      <xdr:col>25</xdr:col>
      <xdr:colOff>3756</xdr:colOff>
      <xdr:row>16</xdr:row>
      <xdr:rowOff>91796</xdr:rowOff>
    </xdr:to>
    <xdr:sp macro="" textlink="">
      <xdr:nvSpPr>
        <xdr:cNvPr id="5832"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3756</xdr:colOff>
      <xdr:row>13</xdr:row>
      <xdr:rowOff>122886</xdr:rowOff>
    </xdr:from>
    <xdr:to>
      <xdr:col>25</xdr:col>
      <xdr:colOff>3756</xdr:colOff>
      <xdr:row>14</xdr:row>
      <xdr:rowOff>97683</xdr:rowOff>
    </xdr:to>
    <xdr:sp macro="" textlink="">
      <xdr:nvSpPr>
        <xdr:cNvPr id="5833"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5834"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5835"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583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583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5838"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5839"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584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5841"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584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5843"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5844"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5845"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17</xdr:row>
      <xdr:rowOff>111125</xdr:rowOff>
    </xdr:from>
    <xdr:to>
      <xdr:col>28</xdr:col>
      <xdr:colOff>1012243</xdr:colOff>
      <xdr:row>18</xdr:row>
      <xdr:rowOff>82550</xdr:rowOff>
    </xdr:to>
    <xdr:sp macro="" textlink="">
      <xdr:nvSpPr>
        <xdr:cNvPr id="5846"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123825</xdr:rowOff>
    </xdr:from>
    <xdr:to>
      <xdr:col>28</xdr:col>
      <xdr:colOff>1012243</xdr:colOff>
      <xdr:row>16</xdr:row>
      <xdr:rowOff>98623</xdr:rowOff>
    </xdr:to>
    <xdr:sp macro="" textlink="">
      <xdr:nvSpPr>
        <xdr:cNvPr id="5847"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5848"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5849"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109246</xdr:rowOff>
    </xdr:from>
    <xdr:to>
      <xdr:col>28</xdr:col>
      <xdr:colOff>1012243</xdr:colOff>
      <xdr:row>16</xdr:row>
      <xdr:rowOff>90857</xdr:rowOff>
    </xdr:to>
    <xdr:sp macro="" textlink="">
      <xdr:nvSpPr>
        <xdr:cNvPr id="5850"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13</xdr:row>
      <xdr:rowOff>121947</xdr:rowOff>
    </xdr:from>
    <xdr:to>
      <xdr:col>28</xdr:col>
      <xdr:colOff>1012243</xdr:colOff>
      <xdr:row>14</xdr:row>
      <xdr:rowOff>96744</xdr:rowOff>
    </xdr:to>
    <xdr:sp macro="" textlink="">
      <xdr:nvSpPr>
        <xdr:cNvPr id="5851"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585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110186</xdr:rowOff>
    </xdr:from>
    <xdr:to>
      <xdr:col>28</xdr:col>
      <xdr:colOff>1012243</xdr:colOff>
      <xdr:row>17</xdr:row>
      <xdr:rowOff>91796</xdr:rowOff>
    </xdr:to>
    <xdr:sp macro="" textlink="">
      <xdr:nvSpPr>
        <xdr:cNvPr id="5853"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16</xdr:row>
      <xdr:rowOff>111125</xdr:rowOff>
    </xdr:from>
    <xdr:to>
      <xdr:col>28</xdr:col>
      <xdr:colOff>3756</xdr:colOff>
      <xdr:row>17</xdr:row>
      <xdr:rowOff>82550</xdr:rowOff>
    </xdr:to>
    <xdr:sp macro="" textlink="">
      <xdr:nvSpPr>
        <xdr:cNvPr id="5854"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14</xdr:row>
      <xdr:rowOff>123825</xdr:rowOff>
    </xdr:from>
    <xdr:to>
      <xdr:col>28</xdr:col>
      <xdr:colOff>3756</xdr:colOff>
      <xdr:row>15</xdr:row>
      <xdr:rowOff>98623</xdr:rowOff>
    </xdr:to>
    <xdr:sp macro="" textlink="">
      <xdr:nvSpPr>
        <xdr:cNvPr id="5855"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14</xdr:row>
      <xdr:rowOff>109246</xdr:rowOff>
    </xdr:from>
    <xdr:to>
      <xdr:col>28</xdr:col>
      <xdr:colOff>3756</xdr:colOff>
      <xdr:row>15</xdr:row>
      <xdr:rowOff>90857</xdr:rowOff>
    </xdr:to>
    <xdr:sp macro="" textlink="">
      <xdr:nvSpPr>
        <xdr:cNvPr id="5856"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12</xdr:row>
      <xdr:rowOff>121947</xdr:rowOff>
    </xdr:from>
    <xdr:to>
      <xdr:col>28</xdr:col>
      <xdr:colOff>3756</xdr:colOff>
      <xdr:row>13</xdr:row>
      <xdr:rowOff>96744</xdr:rowOff>
    </xdr:to>
    <xdr:sp macro="" textlink="">
      <xdr:nvSpPr>
        <xdr:cNvPr id="5857"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15</xdr:row>
      <xdr:rowOff>110186</xdr:rowOff>
    </xdr:from>
    <xdr:to>
      <xdr:col>28</xdr:col>
      <xdr:colOff>3756</xdr:colOff>
      <xdr:row>16</xdr:row>
      <xdr:rowOff>91796</xdr:rowOff>
    </xdr:to>
    <xdr:sp macro="" textlink="">
      <xdr:nvSpPr>
        <xdr:cNvPr id="5858"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3756</xdr:colOff>
      <xdr:row>13</xdr:row>
      <xdr:rowOff>122886</xdr:rowOff>
    </xdr:from>
    <xdr:to>
      <xdr:col>28</xdr:col>
      <xdr:colOff>3756</xdr:colOff>
      <xdr:row>14</xdr:row>
      <xdr:rowOff>97683</xdr:rowOff>
    </xdr:to>
    <xdr:sp macro="" textlink="">
      <xdr:nvSpPr>
        <xdr:cNvPr id="5859"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586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586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586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586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586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586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586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586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586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586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5870"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5871"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5872"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5873"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5874"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5875"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5876"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5877"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587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5879"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5880"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5881"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5882"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5883"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5884"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5885"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588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588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588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588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589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589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589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589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589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589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5896"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5897"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5898"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5899"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5900"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5901"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5902"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5903"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5904"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5905"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5906"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5907"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5908"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5909"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5910"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5911"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5912"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5913"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5914"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5915"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5916"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5917"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5918"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5919"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5920"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5921"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5922"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5923"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17</xdr:row>
      <xdr:rowOff>111125</xdr:rowOff>
    </xdr:from>
    <xdr:to>
      <xdr:col>29</xdr:col>
      <xdr:colOff>1012243</xdr:colOff>
      <xdr:row>18</xdr:row>
      <xdr:rowOff>82550</xdr:rowOff>
    </xdr:to>
    <xdr:sp macro="" textlink="">
      <xdr:nvSpPr>
        <xdr:cNvPr id="5924"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123825</xdr:rowOff>
    </xdr:from>
    <xdr:to>
      <xdr:col>29</xdr:col>
      <xdr:colOff>1012243</xdr:colOff>
      <xdr:row>16</xdr:row>
      <xdr:rowOff>98623</xdr:rowOff>
    </xdr:to>
    <xdr:sp macro="" textlink="">
      <xdr:nvSpPr>
        <xdr:cNvPr id="5925"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5926"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5927"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109246</xdr:rowOff>
    </xdr:from>
    <xdr:to>
      <xdr:col>29</xdr:col>
      <xdr:colOff>1012243</xdr:colOff>
      <xdr:row>16</xdr:row>
      <xdr:rowOff>90857</xdr:rowOff>
    </xdr:to>
    <xdr:sp macro="" textlink="">
      <xdr:nvSpPr>
        <xdr:cNvPr id="5928"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13</xdr:row>
      <xdr:rowOff>121947</xdr:rowOff>
    </xdr:from>
    <xdr:to>
      <xdr:col>29</xdr:col>
      <xdr:colOff>1012243</xdr:colOff>
      <xdr:row>14</xdr:row>
      <xdr:rowOff>96744</xdr:rowOff>
    </xdr:to>
    <xdr:sp macro="" textlink="">
      <xdr:nvSpPr>
        <xdr:cNvPr id="5929"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5930"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110186</xdr:rowOff>
    </xdr:from>
    <xdr:to>
      <xdr:col>29</xdr:col>
      <xdr:colOff>1012243</xdr:colOff>
      <xdr:row>17</xdr:row>
      <xdr:rowOff>91796</xdr:rowOff>
    </xdr:to>
    <xdr:sp macro="" textlink="">
      <xdr:nvSpPr>
        <xdr:cNvPr id="5931"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16</xdr:row>
      <xdr:rowOff>111125</xdr:rowOff>
    </xdr:from>
    <xdr:to>
      <xdr:col>29</xdr:col>
      <xdr:colOff>3756</xdr:colOff>
      <xdr:row>17</xdr:row>
      <xdr:rowOff>82550</xdr:rowOff>
    </xdr:to>
    <xdr:sp macro="" textlink="">
      <xdr:nvSpPr>
        <xdr:cNvPr id="5932"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14</xdr:row>
      <xdr:rowOff>123825</xdr:rowOff>
    </xdr:from>
    <xdr:to>
      <xdr:col>29</xdr:col>
      <xdr:colOff>3756</xdr:colOff>
      <xdr:row>15</xdr:row>
      <xdr:rowOff>98623</xdr:rowOff>
    </xdr:to>
    <xdr:sp macro="" textlink="">
      <xdr:nvSpPr>
        <xdr:cNvPr id="5933"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14</xdr:row>
      <xdr:rowOff>109246</xdr:rowOff>
    </xdr:from>
    <xdr:to>
      <xdr:col>29</xdr:col>
      <xdr:colOff>3756</xdr:colOff>
      <xdr:row>15</xdr:row>
      <xdr:rowOff>90857</xdr:rowOff>
    </xdr:to>
    <xdr:sp macro="" textlink="">
      <xdr:nvSpPr>
        <xdr:cNvPr id="5934"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12</xdr:row>
      <xdr:rowOff>121947</xdr:rowOff>
    </xdr:from>
    <xdr:to>
      <xdr:col>29</xdr:col>
      <xdr:colOff>3756</xdr:colOff>
      <xdr:row>13</xdr:row>
      <xdr:rowOff>96744</xdr:rowOff>
    </xdr:to>
    <xdr:sp macro="" textlink="">
      <xdr:nvSpPr>
        <xdr:cNvPr id="5935"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15</xdr:row>
      <xdr:rowOff>110186</xdr:rowOff>
    </xdr:from>
    <xdr:to>
      <xdr:col>29</xdr:col>
      <xdr:colOff>3756</xdr:colOff>
      <xdr:row>16</xdr:row>
      <xdr:rowOff>91796</xdr:rowOff>
    </xdr:to>
    <xdr:sp macro="" textlink="">
      <xdr:nvSpPr>
        <xdr:cNvPr id="5936"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3756</xdr:colOff>
      <xdr:row>13</xdr:row>
      <xdr:rowOff>122886</xdr:rowOff>
    </xdr:from>
    <xdr:to>
      <xdr:col>29</xdr:col>
      <xdr:colOff>3756</xdr:colOff>
      <xdr:row>14</xdr:row>
      <xdr:rowOff>97683</xdr:rowOff>
    </xdr:to>
    <xdr:sp macro="" textlink="">
      <xdr:nvSpPr>
        <xdr:cNvPr id="5937"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593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593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5940"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5941"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594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594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5944"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5945"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5946"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5947"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7742"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7743"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7744"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45"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46"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47"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48"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7749"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7750"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7751"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52"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53"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54"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55"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7756"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7757"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7758"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7759"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7760"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1107493</xdr:colOff>
      <xdr:row>12</xdr:row>
      <xdr:rowOff>121947</xdr:rowOff>
    </xdr:from>
    <xdr:to>
      <xdr:col>23</xdr:col>
      <xdr:colOff>1107493</xdr:colOff>
      <xdr:row>13</xdr:row>
      <xdr:rowOff>96744</xdr:rowOff>
    </xdr:to>
    <xdr:sp macro="" textlink="">
      <xdr:nvSpPr>
        <xdr:cNvPr id="7761" name="WordArt 6"/>
        <xdr:cNvSpPr>
          <a:spLocks noChangeArrowheads="1" noChangeShapeType="1" noTextEdit="1"/>
        </xdr:cNvSpPr>
      </xdr:nvSpPr>
      <xdr:spPr bwMode="auto">
        <a:xfrm>
          <a:off x="367786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7762"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7763"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776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7765"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16</xdr:row>
      <xdr:rowOff>111125</xdr:rowOff>
    </xdr:from>
    <xdr:to>
      <xdr:col>23</xdr:col>
      <xdr:colOff>1012243</xdr:colOff>
      <xdr:row>17</xdr:row>
      <xdr:rowOff>82550</xdr:rowOff>
    </xdr:to>
    <xdr:sp macro="" textlink="">
      <xdr:nvSpPr>
        <xdr:cNvPr id="7766"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7767"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1050343</xdr:colOff>
      <xdr:row>16</xdr:row>
      <xdr:rowOff>111125</xdr:rowOff>
    </xdr:from>
    <xdr:to>
      <xdr:col>23</xdr:col>
      <xdr:colOff>1050343</xdr:colOff>
      <xdr:row>17</xdr:row>
      <xdr:rowOff>82550</xdr:rowOff>
    </xdr:to>
    <xdr:sp macro="" textlink="">
      <xdr:nvSpPr>
        <xdr:cNvPr id="7768" name="WordArt 5"/>
        <xdr:cNvSpPr>
          <a:spLocks noChangeArrowheads="1" noChangeShapeType="1" noTextEdit="1"/>
        </xdr:cNvSpPr>
      </xdr:nvSpPr>
      <xdr:spPr bwMode="auto">
        <a:xfrm>
          <a:off x="3274954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14</xdr:row>
      <xdr:rowOff>123825</xdr:rowOff>
    </xdr:from>
    <xdr:to>
      <xdr:col>23</xdr:col>
      <xdr:colOff>1012243</xdr:colOff>
      <xdr:row>15</xdr:row>
      <xdr:rowOff>98623</xdr:rowOff>
    </xdr:to>
    <xdr:sp macro="" textlink="">
      <xdr:nvSpPr>
        <xdr:cNvPr id="7769"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7770"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7771"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14</xdr:row>
      <xdr:rowOff>109246</xdr:rowOff>
    </xdr:from>
    <xdr:to>
      <xdr:col>23</xdr:col>
      <xdr:colOff>1012243</xdr:colOff>
      <xdr:row>15</xdr:row>
      <xdr:rowOff>90857</xdr:rowOff>
    </xdr:to>
    <xdr:sp macro="" textlink="">
      <xdr:nvSpPr>
        <xdr:cNvPr id="7772"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12</xdr:row>
      <xdr:rowOff>121947</xdr:rowOff>
    </xdr:from>
    <xdr:to>
      <xdr:col>23</xdr:col>
      <xdr:colOff>1012243</xdr:colOff>
      <xdr:row>13</xdr:row>
      <xdr:rowOff>96744</xdr:rowOff>
    </xdr:to>
    <xdr:sp macro="" textlink="">
      <xdr:nvSpPr>
        <xdr:cNvPr id="7773"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777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1012243</xdr:colOff>
      <xdr:row>15</xdr:row>
      <xdr:rowOff>110186</xdr:rowOff>
    </xdr:from>
    <xdr:to>
      <xdr:col>23</xdr:col>
      <xdr:colOff>1012243</xdr:colOff>
      <xdr:row>16</xdr:row>
      <xdr:rowOff>91796</xdr:rowOff>
    </xdr:to>
    <xdr:sp macro="" textlink="">
      <xdr:nvSpPr>
        <xdr:cNvPr id="7775"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777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777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777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777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778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1107493</xdr:colOff>
      <xdr:row>12</xdr:row>
      <xdr:rowOff>121947</xdr:rowOff>
    </xdr:from>
    <xdr:to>
      <xdr:col>24</xdr:col>
      <xdr:colOff>1107493</xdr:colOff>
      <xdr:row>13</xdr:row>
      <xdr:rowOff>96744</xdr:rowOff>
    </xdr:to>
    <xdr:sp macro="" textlink="">
      <xdr:nvSpPr>
        <xdr:cNvPr id="7781" name="WordArt 6"/>
        <xdr:cNvSpPr>
          <a:spLocks noChangeArrowheads="1" noChangeShapeType="1" noTextEdit="1"/>
        </xdr:cNvSpPr>
      </xdr:nvSpPr>
      <xdr:spPr bwMode="auto">
        <a:xfrm>
          <a:off x="382168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778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778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778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778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778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778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778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778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779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7791"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779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779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779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779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779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779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7798"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7799"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780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1107493</xdr:colOff>
      <xdr:row>12</xdr:row>
      <xdr:rowOff>121947</xdr:rowOff>
    </xdr:from>
    <xdr:to>
      <xdr:col>25</xdr:col>
      <xdr:colOff>1107493</xdr:colOff>
      <xdr:row>13</xdr:row>
      <xdr:rowOff>96744</xdr:rowOff>
    </xdr:to>
    <xdr:sp macro="" textlink="">
      <xdr:nvSpPr>
        <xdr:cNvPr id="7801" name="WordArt 6"/>
        <xdr:cNvSpPr>
          <a:spLocks noChangeArrowheads="1" noChangeShapeType="1" noTextEdit="1"/>
        </xdr:cNvSpPr>
      </xdr:nvSpPr>
      <xdr:spPr bwMode="auto">
        <a:xfrm>
          <a:off x="396837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7802"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7803"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780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7805"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780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780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16</xdr:row>
      <xdr:rowOff>111125</xdr:rowOff>
    </xdr:from>
    <xdr:to>
      <xdr:col>25</xdr:col>
      <xdr:colOff>1012243</xdr:colOff>
      <xdr:row>17</xdr:row>
      <xdr:rowOff>82550</xdr:rowOff>
    </xdr:to>
    <xdr:sp macro="" textlink="">
      <xdr:nvSpPr>
        <xdr:cNvPr id="7808"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14</xdr:row>
      <xdr:rowOff>123825</xdr:rowOff>
    </xdr:from>
    <xdr:to>
      <xdr:col>25</xdr:col>
      <xdr:colOff>1012243</xdr:colOff>
      <xdr:row>15</xdr:row>
      <xdr:rowOff>98623</xdr:rowOff>
    </xdr:to>
    <xdr:sp macro="" textlink="">
      <xdr:nvSpPr>
        <xdr:cNvPr id="7809"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781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7811"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14</xdr:row>
      <xdr:rowOff>109246</xdr:rowOff>
    </xdr:from>
    <xdr:to>
      <xdr:col>25</xdr:col>
      <xdr:colOff>1012243</xdr:colOff>
      <xdr:row>15</xdr:row>
      <xdr:rowOff>90857</xdr:rowOff>
    </xdr:to>
    <xdr:sp macro="" textlink="">
      <xdr:nvSpPr>
        <xdr:cNvPr id="7812"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12</xdr:row>
      <xdr:rowOff>121947</xdr:rowOff>
    </xdr:from>
    <xdr:to>
      <xdr:col>25</xdr:col>
      <xdr:colOff>1012243</xdr:colOff>
      <xdr:row>13</xdr:row>
      <xdr:rowOff>96744</xdr:rowOff>
    </xdr:to>
    <xdr:sp macro="" textlink="">
      <xdr:nvSpPr>
        <xdr:cNvPr id="7813"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781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1012243</xdr:colOff>
      <xdr:row>15</xdr:row>
      <xdr:rowOff>110186</xdr:rowOff>
    </xdr:from>
    <xdr:to>
      <xdr:col>25</xdr:col>
      <xdr:colOff>1012243</xdr:colOff>
      <xdr:row>16</xdr:row>
      <xdr:rowOff>91796</xdr:rowOff>
    </xdr:to>
    <xdr:sp macro="" textlink="">
      <xdr:nvSpPr>
        <xdr:cNvPr id="7815"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7816"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7817"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7818"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7819"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7820"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1107493</xdr:colOff>
      <xdr:row>12</xdr:row>
      <xdr:rowOff>121947</xdr:rowOff>
    </xdr:from>
    <xdr:to>
      <xdr:col>28</xdr:col>
      <xdr:colOff>1107493</xdr:colOff>
      <xdr:row>13</xdr:row>
      <xdr:rowOff>96744</xdr:rowOff>
    </xdr:to>
    <xdr:sp macro="" textlink="">
      <xdr:nvSpPr>
        <xdr:cNvPr id="7821" name="WordArt 6"/>
        <xdr:cNvSpPr>
          <a:spLocks noChangeArrowheads="1" noChangeShapeType="1" noTextEdit="1"/>
        </xdr:cNvSpPr>
      </xdr:nvSpPr>
      <xdr:spPr bwMode="auto">
        <a:xfrm>
          <a:off x="42722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7822"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7823"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782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7825"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7826"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7827"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7828"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7829"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7830"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7831"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7832"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7833"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783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7835"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783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783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783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783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784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1107493</xdr:colOff>
      <xdr:row>12</xdr:row>
      <xdr:rowOff>121947</xdr:rowOff>
    </xdr:from>
    <xdr:to>
      <xdr:col>29</xdr:col>
      <xdr:colOff>1107493</xdr:colOff>
      <xdr:row>13</xdr:row>
      <xdr:rowOff>96744</xdr:rowOff>
    </xdr:to>
    <xdr:sp macro="" textlink="">
      <xdr:nvSpPr>
        <xdr:cNvPr id="7841" name="WordArt 6"/>
        <xdr:cNvSpPr>
          <a:spLocks noChangeArrowheads="1" noChangeShapeType="1" noTextEdit="1"/>
        </xdr:cNvSpPr>
      </xdr:nvSpPr>
      <xdr:spPr bwMode="auto">
        <a:xfrm>
          <a:off x="446938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784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784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784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784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784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784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784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784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785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785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785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785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785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785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16</xdr:row>
      <xdr:rowOff>111125</xdr:rowOff>
    </xdr:from>
    <xdr:to>
      <xdr:col>24</xdr:col>
      <xdr:colOff>3756</xdr:colOff>
      <xdr:row>17</xdr:row>
      <xdr:rowOff>82550</xdr:rowOff>
    </xdr:to>
    <xdr:sp macro="" textlink="">
      <xdr:nvSpPr>
        <xdr:cNvPr id="8840"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14</xdr:row>
      <xdr:rowOff>123825</xdr:rowOff>
    </xdr:from>
    <xdr:to>
      <xdr:col>24</xdr:col>
      <xdr:colOff>3756</xdr:colOff>
      <xdr:row>15</xdr:row>
      <xdr:rowOff>98623</xdr:rowOff>
    </xdr:to>
    <xdr:sp macro="" textlink="">
      <xdr:nvSpPr>
        <xdr:cNvPr id="8841"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3756</xdr:colOff>
      <xdr:row>14</xdr:row>
      <xdr:rowOff>109246</xdr:rowOff>
    </xdr:from>
    <xdr:to>
      <xdr:col>24</xdr:col>
      <xdr:colOff>3756</xdr:colOff>
      <xdr:row>15</xdr:row>
      <xdr:rowOff>90857</xdr:rowOff>
    </xdr:to>
    <xdr:sp macro="" textlink="">
      <xdr:nvSpPr>
        <xdr:cNvPr id="8842"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12</xdr:row>
      <xdr:rowOff>121947</xdr:rowOff>
    </xdr:from>
    <xdr:to>
      <xdr:col>24</xdr:col>
      <xdr:colOff>3756</xdr:colOff>
      <xdr:row>13</xdr:row>
      <xdr:rowOff>96744</xdr:rowOff>
    </xdr:to>
    <xdr:sp macro="" textlink="">
      <xdr:nvSpPr>
        <xdr:cNvPr id="8843"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3756</xdr:colOff>
      <xdr:row>15</xdr:row>
      <xdr:rowOff>110186</xdr:rowOff>
    </xdr:from>
    <xdr:to>
      <xdr:col>24</xdr:col>
      <xdr:colOff>3756</xdr:colOff>
      <xdr:row>16</xdr:row>
      <xdr:rowOff>91796</xdr:rowOff>
    </xdr:to>
    <xdr:sp macro="" textlink="">
      <xdr:nvSpPr>
        <xdr:cNvPr id="8844"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3756</xdr:colOff>
      <xdr:row>13</xdr:row>
      <xdr:rowOff>122886</xdr:rowOff>
    </xdr:from>
    <xdr:to>
      <xdr:col>24</xdr:col>
      <xdr:colOff>3756</xdr:colOff>
      <xdr:row>14</xdr:row>
      <xdr:rowOff>97683</xdr:rowOff>
    </xdr:to>
    <xdr:sp macro="" textlink="">
      <xdr:nvSpPr>
        <xdr:cNvPr id="8845"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884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884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16</xdr:row>
      <xdr:rowOff>111125</xdr:rowOff>
    </xdr:from>
    <xdr:to>
      <xdr:col>24</xdr:col>
      <xdr:colOff>1012243</xdr:colOff>
      <xdr:row>17</xdr:row>
      <xdr:rowOff>82550</xdr:rowOff>
    </xdr:to>
    <xdr:sp macro="" textlink="">
      <xdr:nvSpPr>
        <xdr:cNvPr id="884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14</xdr:row>
      <xdr:rowOff>123825</xdr:rowOff>
    </xdr:from>
    <xdr:to>
      <xdr:col>24</xdr:col>
      <xdr:colOff>1012243</xdr:colOff>
      <xdr:row>15</xdr:row>
      <xdr:rowOff>98623</xdr:rowOff>
    </xdr:to>
    <xdr:sp macro="" textlink="">
      <xdr:nvSpPr>
        <xdr:cNvPr id="884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885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8851"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14</xdr:row>
      <xdr:rowOff>109246</xdr:rowOff>
    </xdr:from>
    <xdr:to>
      <xdr:col>24</xdr:col>
      <xdr:colOff>1012243</xdr:colOff>
      <xdr:row>15</xdr:row>
      <xdr:rowOff>90857</xdr:rowOff>
    </xdr:to>
    <xdr:sp macro="" textlink="">
      <xdr:nvSpPr>
        <xdr:cNvPr id="885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12</xdr:row>
      <xdr:rowOff>121947</xdr:rowOff>
    </xdr:from>
    <xdr:to>
      <xdr:col>24</xdr:col>
      <xdr:colOff>1012243</xdr:colOff>
      <xdr:row>13</xdr:row>
      <xdr:rowOff>96744</xdr:rowOff>
    </xdr:to>
    <xdr:sp macro="" textlink="">
      <xdr:nvSpPr>
        <xdr:cNvPr id="885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885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24</xdr:col>
      <xdr:colOff>1012243</xdr:colOff>
      <xdr:row>15</xdr:row>
      <xdr:rowOff>110186</xdr:rowOff>
    </xdr:from>
    <xdr:to>
      <xdr:col>24</xdr:col>
      <xdr:colOff>1012243</xdr:colOff>
      <xdr:row>16</xdr:row>
      <xdr:rowOff>91796</xdr:rowOff>
    </xdr:to>
    <xdr:sp macro="" textlink="">
      <xdr:nvSpPr>
        <xdr:cNvPr id="885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85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85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885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885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86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86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886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886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86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886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0371"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0372"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16</xdr:row>
      <xdr:rowOff>111125</xdr:rowOff>
    </xdr:from>
    <xdr:to>
      <xdr:col>29</xdr:col>
      <xdr:colOff>1012243</xdr:colOff>
      <xdr:row>17</xdr:row>
      <xdr:rowOff>82550</xdr:rowOff>
    </xdr:to>
    <xdr:sp macro="" textlink="">
      <xdr:nvSpPr>
        <xdr:cNvPr id="10373"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14</xdr:row>
      <xdr:rowOff>123825</xdr:rowOff>
    </xdr:from>
    <xdr:to>
      <xdr:col>29</xdr:col>
      <xdr:colOff>1012243</xdr:colOff>
      <xdr:row>15</xdr:row>
      <xdr:rowOff>98623</xdr:rowOff>
    </xdr:to>
    <xdr:sp macro="" textlink="">
      <xdr:nvSpPr>
        <xdr:cNvPr id="10374"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0375"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0376"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14</xdr:row>
      <xdr:rowOff>109246</xdr:rowOff>
    </xdr:from>
    <xdr:to>
      <xdr:col>29</xdr:col>
      <xdr:colOff>1012243</xdr:colOff>
      <xdr:row>15</xdr:row>
      <xdr:rowOff>90857</xdr:rowOff>
    </xdr:to>
    <xdr:sp macro="" textlink="">
      <xdr:nvSpPr>
        <xdr:cNvPr id="10377"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12</xdr:row>
      <xdr:rowOff>121947</xdr:rowOff>
    </xdr:from>
    <xdr:to>
      <xdr:col>29</xdr:col>
      <xdr:colOff>1012243</xdr:colOff>
      <xdr:row>13</xdr:row>
      <xdr:rowOff>96744</xdr:rowOff>
    </xdr:to>
    <xdr:sp macro="" textlink="">
      <xdr:nvSpPr>
        <xdr:cNvPr id="10378"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10379"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1012243</xdr:colOff>
      <xdr:row>15</xdr:row>
      <xdr:rowOff>110186</xdr:rowOff>
    </xdr:from>
    <xdr:to>
      <xdr:col>29</xdr:col>
      <xdr:colOff>1012243</xdr:colOff>
      <xdr:row>16</xdr:row>
      <xdr:rowOff>91796</xdr:rowOff>
    </xdr:to>
    <xdr:sp macro="" textlink="">
      <xdr:nvSpPr>
        <xdr:cNvPr id="10380"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10421"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10422"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10423"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24"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25"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26"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27"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10428"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10429"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10430"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31"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32"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33"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34"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1431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1431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1431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1431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1431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1431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1431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1431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1431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1431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1432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1432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16</xdr:row>
      <xdr:rowOff>111125</xdr:rowOff>
    </xdr:from>
    <xdr:to>
      <xdr:col>28</xdr:col>
      <xdr:colOff>1012243</xdr:colOff>
      <xdr:row>17</xdr:row>
      <xdr:rowOff>82550</xdr:rowOff>
    </xdr:to>
    <xdr:sp macro="" textlink="">
      <xdr:nvSpPr>
        <xdr:cNvPr id="1432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14</xdr:row>
      <xdr:rowOff>123825</xdr:rowOff>
    </xdr:from>
    <xdr:to>
      <xdr:col>28</xdr:col>
      <xdr:colOff>1012243</xdr:colOff>
      <xdr:row>15</xdr:row>
      <xdr:rowOff>98623</xdr:rowOff>
    </xdr:to>
    <xdr:sp macro="" textlink="">
      <xdr:nvSpPr>
        <xdr:cNvPr id="1432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1432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1432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14</xdr:row>
      <xdr:rowOff>109246</xdr:rowOff>
    </xdr:from>
    <xdr:to>
      <xdr:col>28</xdr:col>
      <xdr:colOff>1012243</xdr:colOff>
      <xdr:row>15</xdr:row>
      <xdr:rowOff>90857</xdr:rowOff>
    </xdr:to>
    <xdr:sp macro="" textlink="">
      <xdr:nvSpPr>
        <xdr:cNvPr id="1432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12</xdr:row>
      <xdr:rowOff>121947</xdr:rowOff>
    </xdr:from>
    <xdr:to>
      <xdr:col>28</xdr:col>
      <xdr:colOff>1012243</xdr:colOff>
      <xdr:row>13</xdr:row>
      <xdr:rowOff>96744</xdr:rowOff>
    </xdr:to>
    <xdr:sp macro="" textlink="">
      <xdr:nvSpPr>
        <xdr:cNvPr id="1432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1432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28</xdr:col>
      <xdr:colOff>1012243</xdr:colOff>
      <xdr:row>15</xdr:row>
      <xdr:rowOff>110186</xdr:rowOff>
    </xdr:from>
    <xdr:to>
      <xdr:col>28</xdr:col>
      <xdr:colOff>1012243</xdr:colOff>
      <xdr:row>16</xdr:row>
      <xdr:rowOff>91796</xdr:rowOff>
    </xdr:to>
    <xdr:sp macro="" textlink="">
      <xdr:nvSpPr>
        <xdr:cNvPr id="1432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7"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8"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9"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0"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1"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2"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3"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4"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5"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6"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7"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38"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39"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0"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1"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2"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3"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4"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5"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6"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7"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8"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04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05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051"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052"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05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05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055"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056"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057"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058"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9059"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9060"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9061"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9062"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9063"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9064"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9065"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9066"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9067"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9068"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19069"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19070"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19071"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19072"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19073"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19074"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075"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076"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07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07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079"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080"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08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08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083"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084"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9085"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9086"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9087"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9088"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9089"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9090"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9091"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9092"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9093"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9094"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19095"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19096"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19097"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19098"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19099"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19100"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01"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02"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03"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04"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05"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06"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07"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08"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09"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10"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9111"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9112"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17</xdr:row>
      <xdr:rowOff>111125</xdr:rowOff>
    </xdr:from>
    <xdr:to>
      <xdr:col>26</xdr:col>
      <xdr:colOff>1012243</xdr:colOff>
      <xdr:row>18</xdr:row>
      <xdr:rowOff>82550</xdr:rowOff>
    </xdr:to>
    <xdr:sp macro="" textlink="">
      <xdr:nvSpPr>
        <xdr:cNvPr id="19113"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123825</xdr:rowOff>
    </xdr:from>
    <xdr:to>
      <xdr:col>26</xdr:col>
      <xdr:colOff>1012243</xdr:colOff>
      <xdr:row>16</xdr:row>
      <xdr:rowOff>98623</xdr:rowOff>
    </xdr:to>
    <xdr:sp macro="" textlink="">
      <xdr:nvSpPr>
        <xdr:cNvPr id="19114"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9115"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9116"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109246</xdr:rowOff>
    </xdr:from>
    <xdr:to>
      <xdr:col>26</xdr:col>
      <xdr:colOff>1012243</xdr:colOff>
      <xdr:row>16</xdr:row>
      <xdr:rowOff>90857</xdr:rowOff>
    </xdr:to>
    <xdr:sp macro="" textlink="">
      <xdr:nvSpPr>
        <xdr:cNvPr id="19117"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13</xdr:row>
      <xdr:rowOff>121947</xdr:rowOff>
    </xdr:from>
    <xdr:to>
      <xdr:col>26</xdr:col>
      <xdr:colOff>1012243</xdr:colOff>
      <xdr:row>14</xdr:row>
      <xdr:rowOff>96744</xdr:rowOff>
    </xdr:to>
    <xdr:sp macro="" textlink="">
      <xdr:nvSpPr>
        <xdr:cNvPr id="19118"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9119"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110186</xdr:rowOff>
    </xdr:from>
    <xdr:to>
      <xdr:col>26</xdr:col>
      <xdr:colOff>1012243</xdr:colOff>
      <xdr:row>17</xdr:row>
      <xdr:rowOff>91796</xdr:rowOff>
    </xdr:to>
    <xdr:sp macro="" textlink="">
      <xdr:nvSpPr>
        <xdr:cNvPr id="19120"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16</xdr:row>
      <xdr:rowOff>111125</xdr:rowOff>
    </xdr:from>
    <xdr:to>
      <xdr:col>26</xdr:col>
      <xdr:colOff>3756</xdr:colOff>
      <xdr:row>17</xdr:row>
      <xdr:rowOff>82550</xdr:rowOff>
    </xdr:to>
    <xdr:sp macro="" textlink="">
      <xdr:nvSpPr>
        <xdr:cNvPr id="19121"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14</xdr:row>
      <xdr:rowOff>123825</xdr:rowOff>
    </xdr:from>
    <xdr:to>
      <xdr:col>26</xdr:col>
      <xdr:colOff>3756</xdr:colOff>
      <xdr:row>15</xdr:row>
      <xdr:rowOff>98623</xdr:rowOff>
    </xdr:to>
    <xdr:sp macro="" textlink="">
      <xdr:nvSpPr>
        <xdr:cNvPr id="19122"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14</xdr:row>
      <xdr:rowOff>109246</xdr:rowOff>
    </xdr:from>
    <xdr:to>
      <xdr:col>26</xdr:col>
      <xdr:colOff>3756</xdr:colOff>
      <xdr:row>15</xdr:row>
      <xdr:rowOff>90857</xdr:rowOff>
    </xdr:to>
    <xdr:sp macro="" textlink="">
      <xdr:nvSpPr>
        <xdr:cNvPr id="19123"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12</xdr:row>
      <xdr:rowOff>121947</xdr:rowOff>
    </xdr:from>
    <xdr:to>
      <xdr:col>26</xdr:col>
      <xdr:colOff>3756</xdr:colOff>
      <xdr:row>13</xdr:row>
      <xdr:rowOff>96744</xdr:rowOff>
    </xdr:to>
    <xdr:sp macro="" textlink="">
      <xdr:nvSpPr>
        <xdr:cNvPr id="19124"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15</xdr:row>
      <xdr:rowOff>110186</xdr:rowOff>
    </xdr:from>
    <xdr:to>
      <xdr:col>26</xdr:col>
      <xdr:colOff>3756</xdr:colOff>
      <xdr:row>16</xdr:row>
      <xdr:rowOff>91796</xdr:rowOff>
    </xdr:to>
    <xdr:sp macro="" textlink="">
      <xdr:nvSpPr>
        <xdr:cNvPr id="19125"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3756</xdr:colOff>
      <xdr:row>13</xdr:row>
      <xdr:rowOff>122886</xdr:rowOff>
    </xdr:from>
    <xdr:to>
      <xdr:col>26</xdr:col>
      <xdr:colOff>3756</xdr:colOff>
      <xdr:row>14</xdr:row>
      <xdr:rowOff>97683</xdr:rowOff>
    </xdr:to>
    <xdr:sp macro="" textlink="">
      <xdr:nvSpPr>
        <xdr:cNvPr id="19126"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2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2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2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3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3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3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3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3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3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3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3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3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3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4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4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1107493</xdr:colOff>
      <xdr:row>12</xdr:row>
      <xdr:rowOff>121947</xdr:rowOff>
    </xdr:from>
    <xdr:to>
      <xdr:col>26</xdr:col>
      <xdr:colOff>1107493</xdr:colOff>
      <xdr:row>13</xdr:row>
      <xdr:rowOff>96744</xdr:rowOff>
    </xdr:to>
    <xdr:sp macro="" textlink="">
      <xdr:nvSpPr>
        <xdr:cNvPr id="19142" name="WordArt 6"/>
        <xdr:cNvSpPr>
          <a:spLocks noChangeArrowheads="1" noChangeShapeType="1" noTextEdit="1"/>
        </xdr:cNvSpPr>
      </xdr:nvSpPr>
      <xdr:spPr bwMode="auto">
        <a:xfrm>
          <a:off x="412934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4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4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4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4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4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4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4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5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5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5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5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5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5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5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5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5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5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6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6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6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6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6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6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6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6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6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16</xdr:row>
      <xdr:rowOff>111125</xdr:rowOff>
    </xdr:from>
    <xdr:to>
      <xdr:col>26</xdr:col>
      <xdr:colOff>1012243</xdr:colOff>
      <xdr:row>17</xdr:row>
      <xdr:rowOff>82550</xdr:rowOff>
    </xdr:to>
    <xdr:sp macro="" textlink="">
      <xdr:nvSpPr>
        <xdr:cNvPr id="1916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14</xdr:row>
      <xdr:rowOff>123825</xdr:rowOff>
    </xdr:from>
    <xdr:to>
      <xdr:col>26</xdr:col>
      <xdr:colOff>1012243</xdr:colOff>
      <xdr:row>15</xdr:row>
      <xdr:rowOff>98623</xdr:rowOff>
    </xdr:to>
    <xdr:sp macro="" textlink="">
      <xdr:nvSpPr>
        <xdr:cNvPr id="1917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14</xdr:row>
      <xdr:rowOff>109246</xdr:rowOff>
    </xdr:from>
    <xdr:to>
      <xdr:col>26</xdr:col>
      <xdr:colOff>1012243</xdr:colOff>
      <xdr:row>15</xdr:row>
      <xdr:rowOff>90857</xdr:rowOff>
    </xdr:to>
    <xdr:sp macro="" textlink="">
      <xdr:nvSpPr>
        <xdr:cNvPr id="1917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7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897943</xdr:colOff>
      <xdr:row>14</xdr:row>
      <xdr:rowOff>109246</xdr:rowOff>
    </xdr:from>
    <xdr:to>
      <xdr:col>26</xdr:col>
      <xdr:colOff>897943</xdr:colOff>
      <xdr:row>15</xdr:row>
      <xdr:rowOff>90857</xdr:rowOff>
    </xdr:to>
    <xdr:sp macro="" textlink="">
      <xdr:nvSpPr>
        <xdr:cNvPr id="19173" name="WordArt 5"/>
        <xdr:cNvSpPr>
          <a:spLocks noChangeArrowheads="1" noChangeShapeType="1" noTextEdit="1"/>
        </xdr:cNvSpPr>
      </xdr:nvSpPr>
      <xdr:spPr bwMode="auto">
        <a:xfrm>
          <a:off x="1724284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12</xdr:row>
      <xdr:rowOff>121947</xdr:rowOff>
    </xdr:from>
    <xdr:to>
      <xdr:col>26</xdr:col>
      <xdr:colOff>1012243</xdr:colOff>
      <xdr:row>13</xdr:row>
      <xdr:rowOff>96744</xdr:rowOff>
    </xdr:to>
    <xdr:sp macro="" textlink="">
      <xdr:nvSpPr>
        <xdr:cNvPr id="1917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7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26</xdr:col>
      <xdr:colOff>1012243</xdr:colOff>
      <xdr:row>15</xdr:row>
      <xdr:rowOff>110186</xdr:rowOff>
    </xdr:from>
    <xdr:to>
      <xdr:col>26</xdr:col>
      <xdr:colOff>1012243</xdr:colOff>
      <xdr:row>16</xdr:row>
      <xdr:rowOff>91796</xdr:rowOff>
    </xdr:to>
    <xdr:sp macro="" textlink="">
      <xdr:nvSpPr>
        <xdr:cNvPr id="1917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29</xdr:col>
      <xdr:colOff>1257881</xdr:colOff>
      <xdr:row>22</xdr:row>
      <xdr:rowOff>28575</xdr:rowOff>
    </xdr:from>
    <xdr:to>
      <xdr:col>29</xdr:col>
      <xdr:colOff>1257881</xdr:colOff>
      <xdr:row>23</xdr:row>
      <xdr:rowOff>3373</xdr:rowOff>
    </xdr:to>
    <xdr:sp macro="" textlink="">
      <xdr:nvSpPr>
        <xdr:cNvPr id="19883" name="WordArt 6"/>
        <xdr:cNvSpPr>
          <a:spLocks noChangeArrowheads="1" noChangeShapeType="1" noTextEdit="1"/>
        </xdr:cNvSpPr>
      </xdr:nvSpPr>
      <xdr:spPr bwMode="auto">
        <a:xfrm>
          <a:off x="44844281" y="84201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31</xdr:row>
      <xdr:rowOff>121947</xdr:rowOff>
    </xdr:from>
    <xdr:to>
      <xdr:col>69</xdr:col>
      <xdr:colOff>3756</xdr:colOff>
      <xdr:row>32</xdr:row>
      <xdr:rowOff>96744</xdr:rowOff>
    </xdr:to>
    <xdr:sp macro="" textlink="">
      <xdr:nvSpPr>
        <xdr:cNvPr id="5286" name="WordArt 6"/>
        <xdr:cNvSpPr>
          <a:spLocks noChangeArrowheads="1" noChangeShapeType="1" noTextEdit="1"/>
        </xdr:cNvSpPr>
      </xdr:nvSpPr>
      <xdr:spPr bwMode="auto">
        <a:xfrm>
          <a:off x="877290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28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5288"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89"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0"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31</xdr:row>
      <xdr:rowOff>121947</xdr:rowOff>
    </xdr:from>
    <xdr:to>
      <xdr:col>69</xdr:col>
      <xdr:colOff>3756</xdr:colOff>
      <xdr:row>32</xdr:row>
      <xdr:rowOff>96744</xdr:rowOff>
    </xdr:to>
    <xdr:sp macro="" textlink="">
      <xdr:nvSpPr>
        <xdr:cNvPr id="5291" name="WordArt 6"/>
        <xdr:cNvSpPr>
          <a:spLocks noChangeArrowheads="1" noChangeShapeType="1" noTextEdit="1"/>
        </xdr:cNvSpPr>
      </xdr:nvSpPr>
      <xdr:spPr bwMode="auto">
        <a:xfrm>
          <a:off x="877290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292"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5293"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4"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5"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6"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7"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8"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9"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300"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301"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2"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3"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5"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6"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09"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31</xdr:row>
      <xdr:rowOff>121947</xdr:rowOff>
    </xdr:from>
    <xdr:to>
      <xdr:col>82</xdr:col>
      <xdr:colOff>3756</xdr:colOff>
      <xdr:row>32</xdr:row>
      <xdr:rowOff>96744</xdr:rowOff>
    </xdr:to>
    <xdr:sp macro="" textlink="">
      <xdr:nvSpPr>
        <xdr:cNvPr id="5310"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1"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2"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1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31</xdr:row>
      <xdr:rowOff>121947</xdr:rowOff>
    </xdr:from>
    <xdr:to>
      <xdr:col>82</xdr:col>
      <xdr:colOff>3756</xdr:colOff>
      <xdr:row>32</xdr:row>
      <xdr:rowOff>96744</xdr:rowOff>
    </xdr:to>
    <xdr:sp macro="" textlink="">
      <xdr:nvSpPr>
        <xdr:cNvPr id="5315"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6"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7"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18"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19"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0"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1"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2"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3"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5"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6"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30"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3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8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37</xdr:row>
      <xdr:rowOff>0</xdr:rowOff>
    </xdr:from>
    <xdr:to>
      <xdr:col>66</xdr:col>
      <xdr:colOff>1012243</xdr:colOff>
      <xdr:row>37</xdr:row>
      <xdr:rowOff>91796</xdr:rowOff>
    </xdr:to>
    <xdr:sp macro="" textlink="">
      <xdr:nvSpPr>
        <xdr:cNvPr id="5394" name="WordArt 5"/>
        <xdr:cNvSpPr>
          <a:spLocks noChangeArrowheads="1" noChangeShapeType="1" noTextEdit="1"/>
        </xdr:cNvSpPr>
      </xdr:nvSpPr>
      <xdr:spPr bwMode="auto">
        <a:xfrm>
          <a:off x="463131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37</xdr:row>
      <xdr:rowOff>0</xdr:rowOff>
    </xdr:from>
    <xdr:to>
      <xdr:col>66</xdr:col>
      <xdr:colOff>1012243</xdr:colOff>
      <xdr:row>37</xdr:row>
      <xdr:rowOff>91796</xdr:rowOff>
    </xdr:to>
    <xdr:sp macro="" textlink="">
      <xdr:nvSpPr>
        <xdr:cNvPr id="5400" name="WordArt 5"/>
        <xdr:cNvSpPr>
          <a:spLocks noChangeArrowheads="1" noChangeShapeType="1" noTextEdit="1"/>
        </xdr:cNvSpPr>
      </xdr:nvSpPr>
      <xdr:spPr bwMode="auto">
        <a:xfrm>
          <a:off x="463131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37</xdr:row>
      <xdr:rowOff>0</xdr:rowOff>
    </xdr:from>
    <xdr:to>
      <xdr:col>67</xdr:col>
      <xdr:colOff>3756</xdr:colOff>
      <xdr:row>37</xdr:row>
      <xdr:rowOff>96744</xdr:rowOff>
    </xdr:to>
    <xdr:sp macro="" textlink="">
      <xdr:nvSpPr>
        <xdr:cNvPr id="5401" name="WordArt 6"/>
        <xdr:cNvSpPr>
          <a:spLocks noChangeArrowheads="1" noChangeShapeType="1" noTextEdit="1"/>
        </xdr:cNvSpPr>
      </xdr:nvSpPr>
      <xdr:spPr bwMode="auto">
        <a:xfrm>
          <a:off x="46771506" y="162877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37</xdr:row>
      <xdr:rowOff>0</xdr:rowOff>
    </xdr:from>
    <xdr:to>
      <xdr:col>68</xdr:col>
      <xdr:colOff>1012243</xdr:colOff>
      <xdr:row>37</xdr:row>
      <xdr:rowOff>91796</xdr:rowOff>
    </xdr:to>
    <xdr:sp macro="" textlink="">
      <xdr:nvSpPr>
        <xdr:cNvPr id="5402" name="WordArt 5"/>
        <xdr:cNvSpPr>
          <a:spLocks noChangeArrowheads="1" noChangeShapeType="1" noTextEdit="1"/>
        </xdr:cNvSpPr>
      </xdr:nvSpPr>
      <xdr:spPr bwMode="auto">
        <a:xfrm>
          <a:off x="495516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37</xdr:row>
      <xdr:rowOff>0</xdr:rowOff>
    </xdr:from>
    <xdr:to>
      <xdr:col>68</xdr:col>
      <xdr:colOff>1012243</xdr:colOff>
      <xdr:row>37</xdr:row>
      <xdr:rowOff>91796</xdr:rowOff>
    </xdr:to>
    <xdr:sp macro="" textlink="">
      <xdr:nvSpPr>
        <xdr:cNvPr id="5403" name="WordArt 5"/>
        <xdr:cNvSpPr>
          <a:spLocks noChangeArrowheads="1" noChangeShapeType="1" noTextEdit="1"/>
        </xdr:cNvSpPr>
      </xdr:nvSpPr>
      <xdr:spPr bwMode="auto">
        <a:xfrm>
          <a:off x="495516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37</xdr:row>
      <xdr:rowOff>0</xdr:rowOff>
    </xdr:from>
    <xdr:to>
      <xdr:col>69</xdr:col>
      <xdr:colOff>3756</xdr:colOff>
      <xdr:row>37</xdr:row>
      <xdr:rowOff>96744</xdr:rowOff>
    </xdr:to>
    <xdr:sp macro="" textlink="">
      <xdr:nvSpPr>
        <xdr:cNvPr id="5404" name="WordArt 6"/>
        <xdr:cNvSpPr>
          <a:spLocks noChangeArrowheads="1" noChangeShapeType="1" noTextEdit="1"/>
        </xdr:cNvSpPr>
      </xdr:nvSpPr>
      <xdr:spPr bwMode="auto">
        <a:xfrm>
          <a:off x="50200506" y="162877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405"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406"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407"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5408"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45</xdr:row>
      <xdr:rowOff>121947</xdr:rowOff>
    </xdr:from>
    <xdr:to>
      <xdr:col>66</xdr:col>
      <xdr:colOff>1012243</xdr:colOff>
      <xdr:row>46</xdr:row>
      <xdr:rowOff>96744</xdr:rowOff>
    </xdr:to>
    <xdr:sp macro="" textlink="">
      <xdr:nvSpPr>
        <xdr:cNvPr id="5409"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45</xdr:row>
      <xdr:rowOff>121947</xdr:rowOff>
    </xdr:from>
    <xdr:to>
      <xdr:col>66</xdr:col>
      <xdr:colOff>1012243</xdr:colOff>
      <xdr:row>46</xdr:row>
      <xdr:rowOff>96744</xdr:rowOff>
    </xdr:to>
    <xdr:sp macro="" textlink="">
      <xdr:nvSpPr>
        <xdr:cNvPr id="5410"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5411"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974143</xdr:colOff>
      <xdr:row>45</xdr:row>
      <xdr:rowOff>121947</xdr:rowOff>
    </xdr:from>
    <xdr:to>
      <xdr:col>67</xdr:col>
      <xdr:colOff>974143</xdr:colOff>
      <xdr:row>46</xdr:row>
      <xdr:rowOff>96744</xdr:rowOff>
    </xdr:to>
    <xdr:sp macro="" textlink="">
      <xdr:nvSpPr>
        <xdr:cNvPr id="5412" name="WordArt 6"/>
        <xdr:cNvSpPr>
          <a:spLocks noChangeArrowheads="1" noChangeShapeType="1" noTextEdit="1"/>
        </xdr:cNvSpPr>
      </xdr:nvSpPr>
      <xdr:spPr bwMode="auto">
        <a:xfrm>
          <a:off x="853084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413"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414"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415"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45</xdr:row>
      <xdr:rowOff>121947</xdr:rowOff>
    </xdr:from>
    <xdr:to>
      <xdr:col>60</xdr:col>
      <xdr:colOff>1012243</xdr:colOff>
      <xdr:row>46</xdr:row>
      <xdr:rowOff>96744</xdr:rowOff>
    </xdr:to>
    <xdr:sp macro="" textlink="">
      <xdr:nvSpPr>
        <xdr:cNvPr id="5416"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45</xdr:row>
      <xdr:rowOff>121947</xdr:rowOff>
    </xdr:from>
    <xdr:to>
      <xdr:col>60</xdr:col>
      <xdr:colOff>1012243</xdr:colOff>
      <xdr:row>46</xdr:row>
      <xdr:rowOff>96744</xdr:rowOff>
    </xdr:to>
    <xdr:sp macro="" textlink="">
      <xdr:nvSpPr>
        <xdr:cNvPr id="5417"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45</xdr:row>
      <xdr:rowOff>121947</xdr:rowOff>
    </xdr:from>
    <xdr:to>
      <xdr:col>61</xdr:col>
      <xdr:colOff>1012243</xdr:colOff>
      <xdr:row>46</xdr:row>
      <xdr:rowOff>96744</xdr:rowOff>
    </xdr:to>
    <xdr:sp macro="" textlink="">
      <xdr:nvSpPr>
        <xdr:cNvPr id="5418"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45</xdr:row>
      <xdr:rowOff>121947</xdr:rowOff>
    </xdr:from>
    <xdr:to>
      <xdr:col>61</xdr:col>
      <xdr:colOff>1012243</xdr:colOff>
      <xdr:row>46</xdr:row>
      <xdr:rowOff>96744</xdr:rowOff>
    </xdr:to>
    <xdr:sp macro="" textlink="">
      <xdr:nvSpPr>
        <xdr:cNvPr id="5419"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420"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421"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422"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423"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424"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5436"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45</xdr:row>
      <xdr:rowOff>121947</xdr:rowOff>
    </xdr:from>
    <xdr:to>
      <xdr:col>66</xdr:col>
      <xdr:colOff>1012243</xdr:colOff>
      <xdr:row>46</xdr:row>
      <xdr:rowOff>96744</xdr:rowOff>
    </xdr:to>
    <xdr:sp macro="" textlink="">
      <xdr:nvSpPr>
        <xdr:cNvPr id="5437"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45</xdr:row>
      <xdr:rowOff>121947</xdr:rowOff>
    </xdr:from>
    <xdr:to>
      <xdr:col>66</xdr:col>
      <xdr:colOff>1012243</xdr:colOff>
      <xdr:row>46</xdr:row>
      <xdr:rowOff>96744</xdr:rowOff>
    </xdr:to>
    <xdr:sp macro="" textlink="">
      <xdr:nvSpPr>
        <xdr:cNvPr id="5480"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5484"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497"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499"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501"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45</xdr:row>
      <xdr:rowOff>121947</xdr:rowOff>
    </xdr:from>
    <xdr:to>
      <xdr:col>67</xdr:col>
      <xdr:colOff>1012243</xdr:colOff>
      <xdr:row>46</xdr:row>
      <xdr:rowOff>96744</xdr:rowOff>
    </xdr:to>
    <xdr:sp macro="" textlink="">
      <xdr:nvSpPr>
        <xdr:cNvPr id="5502"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45</xdr:row>
      <xdr:rowOff>121947</xdr:rowOff>
    </xdr:from>
    <xdr:to>
      <xdr:col>60</xdr:col>
      <xdr:colOff>1012243</xdr:colOff>
      <xdr:row>46</xdr:row>
      <xdr:rowOff>96744</xdr:rowOff>
    </xdr:to>
    <xdr:sp macro="" textlink="">
      <xdr:nvSpPr>
        <xdr:cNvPr id="5507"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45</xdr:row>
      <xdr:rowOff>121947</xdr:rowOff>
    </xdr:from>
    <xdr:to>
      <xdr:col>60</xdr:col>
      <xdr:colOff>1012243</xdr:colOff>
      <xdr:row>46</xdr:row>
      <xdr:rowOff>96744</xdr:rowOff>
    </xdr:to>
    <xdr:sp macro="" textlink="">
      <xdr:nvSpPr>
        <xdr:cNvPr id="550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45</xdr:row>
      <xdr:rowOff>121947</xdr:rowOff>
    </xdr:from>
    <xdr:to>
      <xdr:col>61</xdr:col>
      <xdr:colOff>1012243</xdr:colOff>
      <xdr:row>46</xdr:row>
      <xdr:rowOff>96744</xdr:rowOff>
    </xdr:to>
    <xdr:sp macro="" textlink="">
      <xdr:nvSpPr>
        <xdr:cNvPr id="5511"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45</xdr:row>
      <xdr:rowOff>121947</xdr:rowOff>
    </xdr:from>
    <xdr:to>
      <xdr:col>61</xdr:col>
      <xdr:colOff>1012243</xdr:colOff>
      <xdr:row>46</xdr:row>
      <xdr:rowOff>96744</xdr:rowOff>
    </xdr:to>
    <xdr:sp macro="" textlink="">
      <xdr:nvSpPr>
        <xdr:cNvPr id="5512"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674"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675"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45</xdr:row>
      <xdr:rowOff>121947</xdr:rowOff>
    </xdr:from>
    <xdr:to>
      <xdr:col>45</xdr:col>
      <xdr:colOff>3756</xdr:colOff>
      <xdr:row>46</xdr:row>
      <xdr:rowOff>96744</xdr:rowOff>
    </xdr:to>
    <xdr:sp macro="" textlink="">
      <xdr:nvSpPr>
        <xdr:cNvPr id="6192"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45</xdr:row>
      <xdr:rowOff>121947</xdr:rowOff>
    </xdr:from>
    <xdr:to>
      <xdr:col>46</xdr:col>
      <xdr:colOff>3756</xdr:colOff>
      <xdr:row>46</xdr:row>
      <xdr:rowOff>96744</xdr:rowOff>
    </xdr:to>
    <xdr:sp macro="" textlink="">
      <xdr:nvSpPr>
        <xdr:cNvPr id="6193"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45</xdr:row>
      <xdr:rowOff>121947</xdr:rowOff>
    </xdr:from>
    <xdr:to>
      <xdr:col>47</xdr:col>
      <xdr:colOff>3756</xdr:colOff>
      <xdr:row>46</xdr:row>
      <xdr:rowOff>96744</xdr:rowOff>
    </xdr:to>
    <xdr:sp macro="" textlink="">
      <xdr:nvSpPr>
        <xdr:cNvPr id="6194"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121947</xdr:rowOff>
    </xdr:from>
    <xdr:to>
      <xdr:col>43</xdr:col>
      <xdr:colOff>3756</xdr:colOff>
      <xdr:row>46</xdr:row>
      <xdr:rowOff>96744</xdr:rowOff>
    </xdr:to>
    <xdr:sp macro="" textlink="">
      <xdr:nvSpPr>
        <xdr:cNvPr id="6195"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6196"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6197"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45</xdr:row>
      <xdr:rowOff>121947</xdr:rowOff>
    </xdr:from>
    <xdr:to>
      <xdr:col>33</xdr:col>
      <xdr:colOff>3756</xdr:colOff>
      <xdr:row>46</xdr:row>
      <xdr:rowOff>96744</xdr:rowOff>
    </xdr:to>
    <xdr:sp macro="" textlink="">
      <xdr:nvSpPr>
        <xdr:cNvPr id="6198"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974143</xdr:colOff>
      <xdr:row>45</xdr:row>
      <xdr:rowOff>121947</xdr:rowOff>
    </xdr:from>
    <xdr:to>
      <xdr:col>43</xdr:col>
      <xdr:colOff>974143</xdr:colOff>
      <xdr:row>46</xdr:row>
      <xdr:rowOff>96744</xdr:rowOff>
    </xdr:to>
    <xdr:sp macro="" textlink="">
      <xdr:nvSpPr>
        <xdr:cNvPr id="6199" name="WordArt 6"/>
        <xdr:cNvSpPr>
          <a:spLocks noChangeArrowheads="1" noChangeShapeType="1" noTextEdit="1"/>
        </xdr:cNvSpPr>
      </xdr:nvSpPr>
      <xdr:spPr bwMode="auto">
        <a:xfrm>
          <a:off x="853084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6200"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6201"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6202"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612193</xdr:colOff>
      <xdr:row>45</xdr:row>
      <xdr:rowOff>102897</xdr:rowOff>
    </xdr:from>
    <xdr:to>
      <xdr:col>37</xdr:col>
      <xdr:colOff>612193</xdr:colOff>
      <xdr:row>46</xdr:row>
      <xdr:rowOff>77694</xdr:rowOff>
    </xdr:to>
    <xdr:sp macro="" textlink="">
      <xdr:nvSpPr>
        <xdr:cNvPr id="6203" name="WordArt 6"/>
        <xdr:cNvSpPr>
          <a:spLocks noChangeArrowheads="1" noChangeShapeType="1" noTextEdit="1"/>
        </xdr:cNvSpPr>
      </xdr:nvSpPr>
      <xdr:spPr bwMode="auto">
        <a:xfrm>
          <a:off x="56828743" y="213245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45</xdr:row>
      <xdr:rowOff>121947</xdr:rowOff>
    </xdr:from>
    <xdr:to>
      <xdr:col>33</xdr:col>
      <xdr:colOff>1012243</xdr:colOff>
      <xdr:row>46</xdr:row>
      <xdr:rowOff>96744</xdr:rowOff>
    </xdr:to>
    <xdr:sp macro="" textlink="">
      <xdr:nvSpPr>
        <xdr:cNvPr id="6204"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45</xdr:row>
      <xdr:rowOff>121947</xdr:rowOff>
    </xdr:from>
    <xdr:to>
      <xdr:col>37</xdr:col>
      <xdr:colOff>1012243</xdr:colOff>
      <xdr:row>46</xdr:row>
      <xdr:rowOff>96744</xdr:rowOff>
    </xdr:to>
    <xdr:sp macro="" textlink="">
      <xdr:nvSpPr>
        <xdr:cNvPr id="6205"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45</xdr:row>
      <xdr:rowOff>121947</xdr:rowOff>
    </xdr:from>
    <xdr:to>
      <xdr:col>37</xdr:col>
      <xdr:colOff>1012243</xdr:colOff>
      <xdr:row>46</xdr:row>
      <xdr:rowOff>96744</xdr:rowOff>
    </xdr:to>
    <xdr:sp macro="" textlink="">
      <xdr:nvSpPr>
        <xdr:cNvPr id="6206"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45</xdr:row>
      <xdr:rowOff>121947</xdr:rowOff>
    </xdr:from>
    <xdr:to>
      <xdr:col>46</xdr:col>
      <xdr:colOff>1012243</xdr:colOff>
      <xdr:row>46</xdr:row>
      <xdr:rowOff>96744</xdr:rowOff>
    </xdr:to>
    <xdr:sp macro="" textlink="">
      <xdr:nvSpPr>
        <xdr:cNvPr id="6207"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45</xdr:row>
      <xdr:rowOff>121947</xdr:rowOff>
    </xdr:from>
    <xdr:to>
      <xdr:col>46</xdr:col>
      <xdr:colOff>1012243</xdr:colOff>
      <xdr:row>46</xdr:row>
      <xdr:rowOff>96744</xdr:rowOff>
    </xdr:to>
    <xdr:sp macro="" textlink="">
      <xdr:nvSpPr>
        <xdr:cNvPr id="6208"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45</xdr:row>
      <xdr:rowOff>121947</xdr:rowOff>
    </xdr:from>
    <xdr:to>
      <xdr:col>45</xdr:col>
      <xdr:colOff>3756</xdr:colOff>
      <xdr:row>46</xdr:row>
      <xdr:rowOff>96744</xdr:rowOff>
    </xdr:to>
    <xdr:sp macro="" textlink="">
      <xdr:nvSpPr>
        <xdr:cNvPr id="6209"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45</xdr:row>
      <xdr:rowOff>121947</xdr:rowOff>
    </xdr:from>
    <xdr:to>
      <xdr:col>46</xdr:col>
      <xdr:colOff>3756</xdr:colOff>
      <xdr:row>46</xdr:row>
      <xdr:rowOff>96744</xdr:rowOff>
    </xdr:to>
    <xdr:sp macro="" textlink="">
      <xdr:nvSpPr>
        <xdr:cNvPr id="6210"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45</xdr:row>
      <xdr:rowOff>121947</xdr:rowOff>
    </xdr:from>
    <xdr:to>
      <xdr:col>47</xdr:col>
      <xdr:colOff>3756</xdr:colOff>
      <xdr:row>46</xdr:row>
      <xdr:rowOff>96744</xdr:rowOff>
    </xdr:to>
    <xdr:sp macro="" textlink="">
      <xdr:nvSpPr>
        <xdr:cNvPr id="6211"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121947</xdr:rowOff>
    </xdr:from>
    <xdr:to>
      <xdr:col>43</xdr:col>
      <xdr:colOff>3756</xdr:colOff>
      <xdr:row>46</xdr:row>
      <xdr:rowOff>96744</xdr:rowOff>
    </xdr:to>
    <xdr:sp macro="" textlink="">
      <xdr:nvSpPr>
        <xdr:cNvPr id="6212"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6213"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6214"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45</xdr:row>
      <xdr:rowOff>121947</xdr:rowOff>
    </xdr:from>
    <xdr:to>
      <xdr:col>33</xdr:col>
      <xdr:colOff>3756</xdr:colOff>
      <xdr:row>46</xdr:row>
      <xdr:rowOff>96744</xdr:rowOff>
    </xdr:to>
    <xdr:sp macro="" textlink="">
      <xdr:nvSpPr>
        <xdr:cNvPr id="6215"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6216"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6217"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6218"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6219"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45</xdr:row>
      <xdr:rowOff>121947</xdr:rowOff>
    </xdr:from>
    <xdr:to>
      <xdr:col>33</xdr:col>
      <xdr:colOff>1012243</xdr:colOff>
      <xdr:row>46</xdr:row>
      <xdr:rowOff>96744</xdr:rowOff>
    </xdr:to>
    <xdr:sp macro="" textlink="">
      <xdr:nvSpPr>
        <xdr:cNvPr id="6220"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45</xdr:row>
      <xdr:rowOff>121947</xdr:rowOff>
    </xdr:from>
    <xdr:to>
      <xdr:col>33</xdr:col>
      <xdr:colOff>1012243</xdr:colOff>
      <xdr:row>46</xdr:row>
      <xdr:rowOff>96744</xdr:rowOff>
    </xdr:to>
    <xdr:sp macro="" textlink="">
      <xdr:nvSpPr>
        <xdr:cNvPr id="6221"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45</xdr:row>
      <xdr:rowOff>121947</xdr:rowOff>
    </xdr:from>
    <xdr:to>
      <xdr:col>37</xdr:col>
      <xdr:colOff>1012243</xdr:colOff>
      <xdr:row>46</xdr:row>
      <xdr:rowOff>96744</xdr:rowOff>
    </xdr:to>
    <xdr:sp macro="" textlink="">
      <xdr:nvSpPr>
        <xdr:cNvPr id="6222"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45</xdr:row>
      <xdr:rowOff>121947</xdr:rowOff>
    </xdr:from>
    <xdr:to>
      <xdr:col>37</xdr:col>
      <xdr:colOff>1012243</xdr:colOff>
      <xdr:row>46</xdr:row>
      <xdr:rowOff>96744</xdr:rowOff>
    </xdr:to>
    <xdr:sp macro="" textlink="">
      <xdr:nvSpPr>
        <xdr:cNvPr id="6223"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45</xdr:row>
      <xdr:rowOff>121947</xdr:rowOff>
    </xdr:from>
    <xdr:to>
      <xdr:col>46</xdr:col>
      <xdr:colOff>1012243</xdr:colOff>
      <xdr:row>46</xdr:row>
      <xdr:rowOff>96744</xdr:rowOff>
    </xdr:to>
    <xdr:sp macro="" textlink="">
      <xdr:nvSpPr>
        <xdr:cNvPr id="6224"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45</xdr:row>
      <xdr:rowOff>121947</xdr:rowOff>
    </xdr:from>
    <xdr:to>
      <xdr:col>46</xdr:col>
      <xdr:colOff>1012243</xdr:colOff>
      <xdr:row>46</xdr:row>
      <xdr:rowOff>96744</xdr:rowOff>
    </xdr:to>
    <xdr:sp macro="" textlink="">
      <xdr:nvSpPr>
        <xdr:cNvPr id="6225"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3756</xdr:colOff>
      <xdr:row>45</xdr:row>
      <xdr:rowOff>121947</xdr:rowOff>
    </xdr:from>
    <xdr:to>
      <xdr:col>1</xdr:col>
      <xdr:colOff>3756</xdr:colOff>
      <xdr:row>46</xdr:row>
      <xdr:rowOff>96744</xdr:rowOff>
    </xdr:to>
    <xdr:sp macro="" textlink="">
      <xdr:nvSpPr>
        <xdr:cNvPr id="6226" name="WordArt 6"/>
        <xdr:cNvSpPr>
          <a:spLocks noChangeArrowheads="1" noChangeShapeType="1" noTextEdit="1"/>
        </xdr:cNvSpPr>
      </xdr:nvSpPr>
      <xdr:spPr bwMode="auto">
        <a:xfrm>
          <a:off x="546010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45</xdr:row>
      <xdr:rowOff>121947</xdr:rowOff>
    </xdr:from>
    <xdr:to>
      <xdr:col>1</xdr:col>
      <xdr:colOff>1012243</xdr:colOff>
      <xdr:row>46</xdr:row>
      <xdr:rowOff>96744</xdr:rowOff>
    </xdr:to>
    <xdr:sp macro="" textlink="">
      <xdr:nvSpPr>
        <xdr:cNvPr id="6227"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45</xdr:row>
      <xdr:rowOff>121947</xdr:rowOff>
    </xdr:from>
    <xdr:to>
      <xdr:col>1</xdr:col>
      <xdr:colOff>1012243</xdr:colOff>
      <xdr:row>46</xdr:row>
      <xdr:rowOff>96744</xdr:rowOff>
    </xdr:to>
    <xdr:sp macro="" textlink="">
      <xdr:nvSpPr>
        <xdr:cNvPr id="6228"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3756</xdr:colOff>
      <xdr:row>45</xdr:row>
      <xdr:rowOff>121947</xdr:rowOff>
    </xdr:from>
    <xdr:to>
      <xdr:col>1</xdr:col>
      <xdr:colOff>3756</xdr:colOff>
      <xdr:row>46</xdr:row>
      <xdr:rowOff>96744</xdr:rowOff>
    </xdr:to>
    <xdr:sp macro="" textlink="">
      <xdr:nvSpPr>
        <xdr:cNvPr id="6229" name="WordArt 6"/>
        <xdr:cNvSpPr>
          <a:spLocks noChangeArrowheads="1" noChangeShapeType="1" noTextEdit="1"/>
        </xdr:cNvSpPr>
      </xdr:nvSpPr>
      <xdr:spPr bwMode="auto">
        <a:xfrm>
          <a:off x="546010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45</xdr:row>
      <xdr:rowOff>121947</xdr:rowOff>
    </xdr:from>
    <xdr:to>
      <xdr:col>1</xdr:col>
      <xdr:colOff>1012243</xdr:colOff>
      <xdr:row>46</xdr:row>
      <xdr:rowOff>96744</xdr:rowOff>
    </xdr:to>
    <xdr:sp macro="" textlink="">
      <xdr:nvSpPr>
        <xdr:cNvPr id="6230"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45</xdr:row>
      <xdr:rowOff>121947</xdr:rowOff>
    </xdr:from>
    <xdr:to>
      <xdr:col>1</xdr:col>
      <xdr:colOff>1012243</xdr:colOff>
      <xdr:row>46</xdr:row>
      <xdr:rowOff>96744</xdr:rowOff>
    </xdr:to>
    <xdr:sp macro="" textlink="">
      <xdr:nvSpPr>
        <xdr:cNvPr id="6231"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6232" name="WordArt 6"/>
        <xdr:cNvSpPr>
          <a:spLocks noChangeArrowheads="1" noChangeShapeType="1" noTextEdit="1"/>
        </xdr:cNvSpPr>
      </xdr:nvSpPr>
      <xdr:spPr bwMode="auto">
        <a:xfrm>
          <a:off x="877290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6233" name="WordArt 6"/>
        <xdr:cNvSpPr>
          <a:spLocks noChangeArrowheads="1" noChangeShapeType="1" noTextEdit="1"/>
        </xdr:cNvSpPr>
      </xdr:nvSpPr>
      <xdr:spPr bwMode="auto">
        <a:xfrm>
          <a:off x="899578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6234" name="WordArt 6"/>
        <xdr:cNvSpPr>
          <a:spLocks noChangeArrowheads="1" noChangeShapeType="1" noTextEdit="1"/>
        </xdr:cNvSpPr>
      </xdr:nvSpPr>
      <xdr:spPr bwMode="auto">
        <a:xfrm>
          <a:off x="91577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6235" name="WordArt 6"/>
        <xdr:cNvSpPr>
          <a:spLocks noChangeArrowheads="1" noChangeShapeType="1" noTextEdit="1"/>
        </xdr:cNvSpPr>
      </xdr:nvSpPr>
      <xdr:spPr bwMode="auto">
        <a:xfrm>
          <a:off x="84338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58</xdr:row>
      <xdr:rowOff>121947</xdr:rowOff>
    </xdr:from>
    <xdr:to>
      <xdr:col>66</xdr:col>
      <xdr:colOff>1012243</xdr:colOff>
      <xdr:row>59</xdr:row>
      <xdr:rowOff>96744</xdr:rowOff>
    </xdr:to>
    <xdr:sp macro="" textlink="">
      <xdr:nvSpPr>
        <xdr:cNvPr id="6236"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58</xdr:row>
      <xdr:rowOff>121947</xdr:rowOff>
    </xdr:from>
    <xdr:to>
      <xdr:col>66</xdr:col>
      <xdr:colOff>1012243</xdr:colOff>
      <xdr:row>59</xdr:row>
      <xdr:rowOff>96744</xdr:rowOff>
    </xdr:to>
    <xdr:sp macro="" textlink="">
      <xdr:nvSpPr>
        <xdr:cNvPr id="6237"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6238" name="WordArt 6"/>
        <xdr:cNvSpPr>
          <a:spLocks noChangeArrowheads="1" noChangeShapeType="1" noTextEdit="1"/>
        </xdr:cNvSpPr>
      </xdr:nvSpPr>
      <xdr:spPr bwMode="auto">
        <a:xfrm>
          <a:off x="730033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974143</xdr:colOff>
      <xdr:row>58</xdr:row>
      <xdr:rowOff>121947</xdr:rowOff>
    </xdr:from>
    <xdr:to>
      <xdr:col>67</xdr:col>
      <xdr:colOff>974143</xdr:colOff>
      <xdr:row>59</xdr:row>
      <xdr:rowOff>96744</xdr:rowOff>
    </xdr:to>
    <xdr:sp macro="" textlink="">
      <xdr:nvSpPr>
        <xdr:cNvPr id="6239" name="WordArt 6"/>
        <xdr:cNvSpPr>
          <a:spLocks noChangeArrowheads="1" noChangeShapeType="1" noTextEdit="1"/>
        </xdr:cNvSpPr>
      </xdr:nvSpPr>
      <xdr:spPr bwMode="auto">
        <a:xfrm>
          <a:off x="853084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6240"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6241"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6242"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58</xdr:row>
      <xdr:rowOff>121947</xdr:rowOff>
    </xdr:from>
    <xdr:to>
      <xdr:col>60</xdr:col>
      <xdr:colOff>1012243</xdr:colOff>
      <xdr:row>59</xdr:row>
      <xdr:rowOff>96744</xdr:rowOff>
    </xdr:to>
    <xdr:sp macro="" textlink="">
      <xdr:nvSpPr>
        <xdr:cNvPr id="6243"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58</xdr:row>
      <xdr:rowOff>121947</xdr:rowOff>
    </xdr:from>
    <xdr:to>
      <xdr:col>60</xdr:col>
      <xdr:colOff>1012243</xdr:colOff>
      <xdr:row>59</xdr:row>
      <xdr:rowOff>96744</xdr:rowOff>
    </xdr:to>
    <xdr:sp macro="" textlink="">
      <xdr:nvSpPr>
        <xdr:cNvPr id="6244"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58</xdr:row>
      <xdr:rowOff>121947</xdr:rowOff>
    </xdr:from>
    <xdr:to>
      <xdr:col>61</xdr:col>
      <xdr:colOff>1012243</xdr:colOff>
      <xdr:row>59</xdr:row>
      <xdr:rowOff>96744</xdr:rowOff>
    </xdr:to>
    <xdr:sp macro="" textlink="">
      <xdr:nvSpPr>
        <xdr:cNvPr id="6245"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58</xdr:row>
      <xdr:rowOff>121947</xdr:rowOff>
    </xdr:from>
    <xdr:to>
      <xdr:col>61</xdr:col>
      <xdr:colOff>1012243</xdr:colOff>
      <xdr:row>59</xdr:row>
      <xdr:rowOff>96744</xdr:rowOff>
    </xdr:to>
    <xdr:sp macro="" textlink="">
      <xdr:nvSpPr>
        <xdr:cNvPr id="6246"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58</xdr:row>
      <xdr:rowOff>121947</xdr:rowOff>
    </xdr:from>
    <xdr:to>
      <xdr:col>70</xdr:col>
      <xdr:colOff>1012243</xdr:colOff>
      <xdr:row>59</xdr:row>
      <xdr:rowOff>96744</xdr:rowOff>
    </xdr:to>
    <xdr:sp macro="" textlink="">
      <xdr:nvSpPr>
        <xdr:cNvPr id="6247"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58</xdr:row>
      <xdr:rowOff>121947</xdr:rowOff>
    </xdr:from>
    <xdr:to>
      <xdr:col>70</xdr:col>
      <xdr:colOff>1012243</xdr:colOff>
      <xdr:row>59</xdr:row>
      <xdr:rowOff>96744</xdr:rowOff>
    </xdr:to>
    <xdr:sp macro="" textlink="">
      <xdr:nvSpPr>
        <xdr:cNvPr id="6248"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6249" name="WordArt 6"/>
        <xdr:cNvSpPr>
          <a:spLocks noChangeArrowheads="1" noChangeShapeType="1" noTextEdit="1"/>
        </xdr:cNvSpPr>
      </xdr:nvSpPr>
      <xdr:spPr bwMode="auto">
        <a:xfrm>
          <a:off x="877290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6250" name="WordArt 6"/>
        <xdr:cNvSpPr>
          <a:spLocks noChangeArrowheads="1" noChangeShapeType="1" noTextEdit="1"/>
        </xdr:cNvSpPr>
      </xdr:nvSpPr>
      <xdr:spPr bwMode="auto">
        <a:xfrm>
          <a:off x="899578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6251" name="WordArt 6"/>
        <xdr:cNvSpPr>
          <a:spLocks noChangeArrowheads="1" noChangeShapeType="1" noTextEdit="1"/>
        </xdr:cNvSpPr>
      </xdr:nvSpPr>
      <xdr:spPr bwMode="auto">
        <a:xfrm>
          <a:off x="91577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6252" name="WordArt 6"/>
        <xdr:cNvSpPr>
          <a:spLocks noChangeArrowheads="1" noChangeShapeType="1" noTextEdit="1"/>
        </xdr:cNvSpPr>
      </xdr:nvSpPr>
      <xdr:spPr bwMode="auto">
        <a:xfrm>
          <a:off x="84338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58</xdr:row>
      <xdr:rowOff>121947</xdr:rowOff>
    </xdr:from>
    <xdr:to>
      <xdr:col>66</xdr:col>
      <xdr:colOff>1012243</xdr:colOff>
      <xdr:row>59</xdr:row>
      <xdr:rowOff>96744</xdr:rowOff>
    </xdr:to>
    <xdr:sp macro="" textlink="">
      <xdr:nvSpPr>
        <xdr:cNvPr id="6253"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58</xdr:row>
      <xdr:rowOff>121947</xdr:rowOff>
    </xdr:from>
    <xdr:to>
      <xdr:col>66</xdr:col>
      <xdr:colOff>1012243</xdr:colOff>
      <xdr:row>59</xdr:row>
      <xdr:rowOff>96744</xdr:rowOff>
    </xdr:to>
    <xdr:sp macro="" textlink="">
      <xdr:nvSpPr>
        <xdr:cNvPr id="6254"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58</xdr:row>
      <xdr:rowOff>121947</xdr:rowOff>
    </xdr:from>
    <xdr:to>
      <xdr:col>60</xdr:col>
      <xdr:colOff>3756</xdr:colOff>
      <xdr:row>59</xdr:row>
      <xdr:rowOff>96744</xdr:rowOff>
    </xdr:to>
    <xdr:sp macro="" textlink="">
      <xdr:nvSpPr>
        <xdr:cNvPr id="6255" name="WordArt 6"/>
        <xdr:cNvSpPr>
          <a:spLocks noChangeArrowheads="1" noChangeShapeType="1" noTextEdit="1"/>
        </xdr:cNvSpPr>
      </xdr:nvSpPr>
      <xdr:spPr bwMode="auto">
        <a:xfrm>
          <a:off x="730033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6256"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6257"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6258"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58</xdr:row>
      <xdr:rowOff>121947</xdr:rowOff>
    </xdr:from>
    <xdr:to>
      <xdr:col>67</xdr:col>
      <xdr:colOff>1012243</xdr:colOff>
      <xdr:row>59</xdr:row>
      <xdr:rowOff>96744</xdr:rowOff>
    </xdr:to>
    <xdr:sp macro="" textlink="">
      <xdr:nvSpPr>
        <xdr:cNvPr id="6259"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58</xdr:row>
      <xdr:rowOff>121947</xdr:rowOff>
    </xdr:from>
    <xdr:to>
      <xdr:col>60</xdr:col>
      <xdr:colOff>1012243</xdr:colOff>
      <xdr:row>59</xdr:row>
      <xdr:rowOff>96744</xdr:rowOff>
    </xdr:to>
    <xdr:sp macro="" textlink="">
      <xdr:nvSpPr>
        <xdr:cNvPr id="6260"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58</xdr:row>
      <xdr:rowOff>121947</xdr:rowOff>
    </xdr:from>
    <xdr:to>
      <xdr:col>60</xdr:col>
      <xdr:colOff>1012243</xdr:colOff>
      <xdr:row>59</xdr:row>
      <xdr:rowOff>96744</xdr:rowOff>
    </xdr:to>
    <xdr:sp macro="" textlink="">
      <xdr:nvSpPr>
        <xdr:cNvPr id="6261"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58</xdr:row>
      <xdr:rowOff>121947</xdr:rowOff>
    </xdr:from>
    <xdr:to>
      <xdr:col>61</xdr:col>
      <xdr:colOff>1012243</xdr:colOff>
      <xdr:row>59</xdr:row>
      <xdr:rowOff>96744</xdr:rowOff>
    </xdr:to>
    <xdr:sp macro="" textlink="">
      <xdr:nvSpPr>
        <xdr:cNvPr id="6262"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58</xdr:row>
      <xdr:rowOff>121947</xdr:rowOff>
    </xdr:from>
    <xdr:to>
      <xdr:col>61</xdr:col>
      <xdr:colOff>1012243</xdr:colOff>
      <xdr:row>59</xdr:row>
      <xdr:rowOff>96744</xdr:rowOff>
    </xdr:to>
    <xdr:sp macro="" textlink="">
      <xdr:nvSpPr>
        <xdr:cNvPr id="6263"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58</xdr:row>
      <xdr:rowOff>121947</xdr:rowOff>
    </xdr:from>
    <xdr:to>
      <xdr:col>70</xdr:col>
      <xdr:colOff>1012243</xdr:colOff>
      <xdr:row>59</xdr:row>
      <xdr:rowOff>96744</xdr:rowOff>
    </xdr:to>
    <xdr:sp macro="" textlink="">
      <xdr:nvSpPr>
        <xdr:cNvPr id="6264"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58</xdr:row>
      <xdr:rowOff>121947</xdr:rowOff>
    </xdr:from>
    <xdr:to>
      <xdr:col>70</xdr:col>
      <xdr:colOff>1012243</xdr:colOff>
      <xdr:row>59</xdr:row>
      <xdr:rowOff>96744</xdr:rowOff>
    </xdr:to>
    <xdr:sp macro="" textlink="">
      <xdr:nvSpPr>
        <xdr:cNvPr id="6265"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6266"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267"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6268"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6269" name="WordArt 6"/>
        <xdr:cNvSpPr>
          <a:spLocks noChangeArrowheads="1" noChangeShapeType="1" noTextEdit="1"/>
        </xdr:cNvSpPr>
      </xdr:nvSpPr>
      <xdr:spPr bwMode="auto">
        <a:xfrm>
          <a:off x="730033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64</xdr:row>
      <xdr:rowOff>121947</xdr:rowOff>
    </xdr:from>
    <xdr:to>
      <xdr:col>66</xdr:col>
      <xdr:colOff>1012243</xdr:colOff>
      <xdr:row>65</xdr:row>
      <xdr:rowOff>96744</xdr:rowOff>
    </xdr:to>
    <xdr:sp macro="" textlink="">
      <xdr:nvSpPr>
        <xdr:cNvPr id="6270"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64</xdr:row>
      <xdr:rowOff>121947</xdr:rowOff>
    </xdr:from>
    <xdr:to>
      <xdr:col>66</xdr:col>
      <xdr:colOff>1012243</xdr:colOff>
      <xdr:row>65</xdr:row>
      <xdr:rowOff>96744</xdr:rowOff>
    </xdr:to>
    <xdr:sp macro="" textlink="">
      <xdr:nvSpPr>
        <xdr:cNvPr id="6271"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1642056</xdr:colOff>
      <xdr:row>64</xdr:row>
      <xdr:rowOff>121947</xdr:rowOff>
    </xdr:from>
    <xdr:to>
      <xdr:col>67</xdr:col>
      <xdr:colOff>1642056</xdr:colOff>
      <xdr:row>65</xdr:row>
      <xdr:rowOff>96744</xdr:rowOff>
    </xdr:to>
    <xdr:sp macro="" textlink="">
      <xdr:nvSpPr>
        <xdr:cNvPr id="6272" name="WordArt 6"/>
        <xdr:cNvSpPr>
          <a:spLocks noChangeArrowheads="1" noChangeShapeType="1" noTextEdit="1"/>
        </xdr:cNvSpPr>
      </xdr:nvSpPr>
      <xdr:spPr bwMode="auto">
        <a:xfrm>
          <a:off x="85976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974143</xdr:colOff>
      <xdr:row>64</xdr:row>
      <xdr:rowOff>121947</xdr:rowOff>
    </xdr:from>
    <xdr:to>
      <xdr:col>60</xdr:col>
      <xdr:colOff>974143</xdr:colOff>
      <xdr:row>65</xdr:row>
      <xdr:rowOff>96744</xdr:rowOff>
    </xdr:to>
    <xdr:sp macro="" textlink="">
      <xdr:nvSpPr>
        <xdr:cNvPr id="6273" name="WordArt 6"/>
        <xdr:cNvSpPr>
          <a:spLocks noChangeArrowheads="1" noChangeShapeType="1" noTextEdit="1"/>
        </xdr:cNvSpPr>
      </xdr:nvSpPr>
      <xdr:spPr bwMode="auto">
        <a:xfrm>
          <a:off x="73973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64</xdr:row>
      <xdr:rowOff>121947</xdr:rowOff>
    </xdr:from>
    <xdr:to>
      <xdr:col>60</xdr:col>
      <xdr:colOff>1012243</xdr:colOff>
      <xdr:row>65</xdr:row>
      <xdr:rowOff>96744</xdr:rowOff>
    </xdr:to>
    <xdr:sp macro="" textlink="">
      <xdr:nvSpPr>
        <xdr:cNvPr id="6274"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64</xdr:row>
      <xdr:rowOff>121947</xdr:rowOff>
    </xdr:from>
    <xdr:to>
      <xdr:col>60</xdr:col>
      <xdr:colOff>1012243</xdr:colOff>
      <xdr:row>65</xdr:row>
      <xdr:rowOff>96744</xdr:rowOff>
    </xdr:to>
    <xdr:sp macro="" textlink="">
      <xdr:nvSpPr>
        <xdr:cNvPr id="6275"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64</xdr:row>
      <xdr:rowOff>121947</xdr:rowOff>
    </xdr:from>
    <xdr:to>
      <xdr:col>60</xdr:col>
      <xdr:colOff>1012243</xdr:colOff>
      <xdr:row>65</xdr:row>
      <xdr:rowOff>96744</xdr:rowOff>
    </xdr:to>
    <xdr:sp macro="" textlink="">
      <xdr:nvSpPr>
        <xdr:cNvPr id="6276"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64</xdr:row>
      <xdr:rowOff>121947</xdr:rowOff>
    </xdr:from>
    <xdr:to>
      <xdr:col>68</xdr:col>
      <xdr:colOff>1012243</xdr:colOff>
      <xdr:row>65</xdr:row>
      <xdr:rowOff>96744</xdr:rowOff>
    </xdr:to>
    <xdr:sp macro="" textlink="">
      <xdr:nvSpPr>
        <xdr:cNvPr id="6277"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64</xdr:row>
      <xdr:rowOff>121947</xdr:rowOff>
    </xdr:from>
    <xdr:to>
      <xdr:col>68</xdr:col>
      <xdr:colOff>1012243</xdr:colOff>
      <xdr:row>65</xdr:row>
      <xdr:rowOff>96744</xdr:rowOff>
    </xdr:to>
    <xdr:sp macro="" textlink="">
      <xdr:nvSpPr>
        <xdr:cNvPr id="6278"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64</xdr:row>
      <xdr:rowOff>121947</xdr:rowOff>
    </xdr:from>
    <xdr:to>
      <xdr:col>61</xdr:col>
      <xdr:colOff>1012243</xdr:colOff>
      <xdr:row>65</xdr:row>
      <xdr:rowOff>96744</xdr:rowOff>
    </xdr:to>
    <xdr:sp macro="" textlink="">
      <xdr:nvSpPr>
        <xdr:cNvPr id="6279"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64</xdr:row>
      <xdr:rowOff>121947</xdr:rowOff>
    </xdr:from>
    <xdr:to>
      <xdr:col>61</xdr:col>
      <xdr:colOff>1012243</xdr:colOff>
      <xdr:row>65</xdr:row>
      <xdr:rowOff>96744</xdr:rowOff>
    </xdr:to>
    <xdr:sp macro="" textlink="">
      <xdr:nvSpPr>
        <xdr:cNvPr id="6280"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6281"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6282"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6283"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284"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6285"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64</xdr:row>
      <xdr:rowOff>121947</xdr:rowOff>
    </xdr:from>
    <xdr:to>
      <xdr:col>60</xdr:col>
      <xdr:colOff>3756</xdr:colOff>
      <xdr:row>65</xdr:row>
      <xdr:rowOff>96744</xdr:rowOff>
    </xdr:to>
    <xdr:sp macro="" textlink="">
      <xdr:nvSpPr>
        <xdr:cNvPr id="6286" name="WordArt 6"/>
        <xdr:cNvSpPr>
          <a:spLocks noChangeArrowheads="1" noChangeShapeType="1" noTextEdit="1"/>
        </xdr:cNvSpPr>
      </xdr:nvSpPr>
      <xdr:spPr bwMode="auto">
        <a:xfrm>
          <a:off x="730033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64</xdr:row>
      <xdr:rowOff>121947</xdr:rowOff>
    </xdr:from>
    <xdr:to>
      <xdr:col>66</xdr:col>
      <xdr:colOff>1012243</xdr:colOff>
      <xdr:row>65</xdr:row>
      <xdr:rowOff>96744</xdr:rowOff>
    </xdr:to>
    <xdr:sp macro="" textlink="">
      <xdr:nvSpPr>
        <xdr:cNvPr id="6287"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64</xdr:row>
      <xdr:rowOff>121947</xdr:rowOff>
    </xdr:from>
    <xdr:to>
      <xdr:col>66</xdr:col>
      <xdr:colOff>1012243</xdr:colOff>
      <xdr:row>65</xdr:row>
      <xdr:rowOff>96744</xdr:rowOff>
    </xdr:to>
    <xdr:sp macro="" textlink="">
      <xdr:nvSpPr>
        <xdr:cNvPr id="6288"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6289"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64</xdr:row>
      <xdr:rowOff>121947</xdr:rowOff>
    </xdr:from>
    <xdr:to>
      <xdr:col>60</xdr:col>
      <xdr:colOff>1012243</xdr:colOff>
      <xdr:row>65</xdr:row>
      <xdr:rowOff>96744</xdr:rowOff>
    </xdr:to>
    <xdr:sp macro="" textlink="">
      <xdr:nvSpPr>
        <xdr:cNvPr id="6290"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64</xdr:row>
      <xdr:rowOff>121947</xdr:rowOff>
    </xdr:from>
    <xdr:to>
      <xdr:col>60</xdr:col>
      <xdr:colOff>1012243</xdr:colOff>
      <xdr:row>65</xdr:row>
      <xdr:rowOff>96744</xdr:rowOff>
    </xdr:to>
    <xdr:sp macro="" textlink="">
      <xdr:nvSpPr>
        <xdr:cNvPr id="6291"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64</xdr:row>
      <xdr:rowOff>121947</xdr:rowOff>
    </xdr:from>
    <xdr:to>
      <xdr:col>60</xdr:col>
      <xdr:colOff>1012243</xdr:colOff>
      <xdr:row>65</xdr:row>
      <xdr:rowOff>96744</xdr:rowOff>
    </xdr:to>
    <xdr:sp macro="" textlink="">
      <xdr:nvSpPr>
        <xdr:cNvPr id="6292"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64</xdr:row>
      <xdr:rowOff>121947</xdr:rowOff>
    </xdr:from>
    <xdr:to>
      <xdr:col>60</xdr:col>
      <xdr:colOff>1012243</xdr:colOff>
      <xdr:row>65</xdr:row>
      <xdr:rowOff>96744</xdr:rowOff>
    </xdr:to>
    <xdr:sp macro="" textlink="">
      <xdr:nvSpPr>
        <xdr:cNvPr id="6293"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64</xdr:row>
      <xdr:rowOff>121947</xdr:rowOff>
    </xdr:from>
    <xdr:to>
      <xdr:col>68</xdr:col>
      <xdr:colOff>1012243</xdr:colOff>
      <xdr:row>65</xdr:row>
      <xdr:rowOff>96744</xdr:rowOff>
    </xdr:to>
    <xdr:sp macro="" textlink="">
      <xdr:nvSpPr>
        <xdr:cNvPr id="6294"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64</xdr:row>
      <xdr:rowOff>121947</xdr:rowOff>
    </xdr:from>
    <xdr:to>
      <xdr:col>68</xdr:col>
      <xdr:colOff>1012243</xdr:colOff>
      <xdr:row>65</xdr:row>
      <xdr:rowOff>96744</xdr:rowOff>
    </xdr:to>
    <xdr:sp macro="" textlink="">
      <xdr:nvSpPr>
        <xdr:cNvPr id="6295"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64</xdr:row>
      <xdr:rowOff>121947</xdr:rowOff>
    </xdr:from>
    <xdr:to>
      <xdr:col>61</xdr:col>
      <xdr:colOff>1012243</xdr:colOff>
      <xdr:row>65</xdr:row>
      <xdr:rowOff>96744</xdr:rowOff>
    </xdr:to>
    <xdr:sp macro="" textlink="">
      <xdr:nvSpPr>
        <xdr:cNvPr id="6296"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64</xdr:row>
      <xdr:rowOff>121947</xdr:rowOff>
    </xdr:from>
    <xdr:to>
      <xdr:col>61</xdr:col>
      <xdr:colOff>1012243</xdr:colOff>
      <xdr:row>65</xdr:row>
      <xdr:rowOff>96744</xdr:rowOff>
    </xdr:to>
    <xdr:sp macro="" textlink="">
      <xdr:nvSpPr>
        <xdr:cNvPr id="6297"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6298"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6299"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6300"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301"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6302"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6303"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6304"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6305"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306"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6307"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6308"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6309"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6310"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6311"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6312"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6313"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6314"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6315"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316"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317"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318"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319"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320"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6321"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55"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56"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57"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58"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59"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60"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61"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62"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63"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4464"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5"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6"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37</xdr:row>
      <xdr:rowOff>121947</xdr:rowOff>
    </xdr:from>
    <xdr:to>
      <xdr:col>49</xdr:col>
      <xdr:colOff>1012243</xdr:colOff>
      <xdr:row>38</xdr:row>
      <xdr:rowOff>96744</xdr:rowOff>
    </xdr:to>
    <xdr:sp macro="" textlink="">
      <xdr:nvSpPr>
        <xdr:cNvPr id="4467" name="WordArt 6"/>
        <xdr:cNvSpPr>
          <a:spLocks noChangeArrowheads="1" noChangeShapeType="1" noTextEdit="1"/>
        </xdr:cNvSpPr>
      </xdr:nvSpPr>
      <xdr:spPr bwMode="auto">
        <a:xfrm>
          <a:off x="114131143"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37</xdr:row>
      <xdr:rowOff>121947</xdr:rowOff>
    </xdr:from>
    <xdr:to>
      <xdr:col>49</xdr:col>
      <xdr:colOff>1012243</xdr:colOff>
      <xdr:row>38</xdr:row>
      <xdr:rowOff>96744</xdr:rowOff>
    </xdr:to>
    <xdr:sp macro="" textlink="">
      <xdr:nvSpPr>
        <xdr:cNvPr id="4468" name="WordArt 6"/>
        <xdr:cNvSpPr>
          <a:spLocks noChangeArrowheads="1" noChangeShapeType="1" noTextEdit="1"/>
        </xdr:cNvSpPr>
      </xdr:nvSpPr>
      <xdr:spPr bwMode="auto">
        <a:xfrm>
          <a:off x="114131143"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9"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0"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1"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2"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3"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4"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3"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4"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5"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6"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68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689"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690"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691"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69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69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69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69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69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69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69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699"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00"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701"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70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0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0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70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0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0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70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709"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10"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11"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71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1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1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471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1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471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18"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1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20"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21"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22"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23"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24"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25"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26"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27"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28"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2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0"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1"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2"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3"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4"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5"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6"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7"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38"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39"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40"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121947</xdr:rowOff>
    </xdr:from>
    <xdr:to>
      <xdr:col>49</xdr:col>
      <xdr:colOff>3756</xdr:colOff>
      <xdr:row>46</xdr:row>
      <xdr:rowOff>96744</xdr:rowOff>
    </xdr:to>
    <xdr:sp macro="" textlink="">
      <xdr:nvSpPr>
        <xdr:cNvPr id="4741"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42"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4743"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58</xdr:row>
      <xdr:rowOff>0</xdr:rowOff>
    </xdr:from>
    <xdr:to>
      <xdr:col>49</xdr:col>
      <xdr:colOff>3756</xdr:colOff>
      <xdr:row>58</xdr:row>
      <xdr:rowOff>96744</xdr:rowOff>
    </xdr:to>
    <xdr:sp macro="" textlink="">
      <xdr:nvSpPr>
        <xdr:cNvPr id="4744" name="WordArt 6"/>
        <xdr:cNvSpPr>
          <a:spLocks noChangeArrowheads="1" noChangeShapeType="1" noTextEdit="1"/>
        </xdr:cNvSpPr>
      </xdr:nvSpPr>
      <xdr:spPr bwMode="auto">
        <a:xfrm>
          <a:off x="50200506" y="263842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45"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46"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47"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48"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49"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50"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51"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52"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53"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58</xdr:row>
      <xdr:rowOff>121947</xdr:rowOff>
    </xdr:from>
    <xdr:to>
      <xdr:col>65</xdr:col>
      <xdr:colOff>1012243</xdr:colOff>
      <xdr:row>59</xdr:row>
      <xdr:rowOff>96744</xdr:rowOff>
    </xdr:to>
    <xdr:sp macro="" textlink="">
      <xdr:nvSpPr>
        <xdr:cNvPr id="4754"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58</xdr:row>
      <xdr:rowOff>121947</xdr:rowOff>
    </xdr:from>
    <xdr:to>
      <xdr:col>65</xdr:col>
      <xdr:colOff>1012243</xdr:colOff>
      <xdr:row>59</xdr:row>
      <xdr:rowOff>96744</xdr:rowOff>
    </xdr:to>
    <xdr:sp macro="" textlink="">
      <xdr:nvSpPr>
        <xdr:cNvPr id="4755"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4756"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58</xdr:row>
      <xdr:rowOff>121947</xdr:rowOff>
    </xdr:from>
    <xdr:to>
      <xdr:col>65</xdr:col>
      <xdr:colOff>1012243</xdr:colOff>
      <xdr:row>59</xdr:row>
      <xdr:rowOff>96744</xdr:rowOff>
    </xdr:to>
    <xdr:sp macro="" textlink="">
      <xdr:nvSpPr>
        <xdr:cNvPr id="4757"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58</xdr:row>
      <xdr:rowOff>121947</xdr:rowOff>
    </xdr:from>
    <xdr:to>
      <xdr:col>65</xdr:col>
      <xdr:colOff>1012243</xdr:colOff>
      <xdr:row>59</xdr:row>
      <xdr:rowOff>96744</xdr:rowOff>
    </xdr:to>
    <xdr:sp macro="" textlink="">
      <xdr:nvSpPr>
        <xdr:cNvPr id="4758"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64</xdr:row>
      <xdr:rowOff>121947</xdr:rowOff>
    </xdr:from>
    <xdr:to>
      <xdr:col>33</xdr:col>
      <xdr:colOff>1012243</xdr:colOff>
      <xdr:row>65</xdr:row>
      <xdr:rowOff>96744</xdr:rowOff>
    </xdr:to>
    <xdr:sp macro="" textlink="">
      <xdr:nvSpPr>
        <xdr:cNvPr id="4759"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64</xdr:row>
      <xdr:rowOff>121947</xdr:rowOff>
    </xdr:from>
    <xdr:to>
      <xdr:col>33</xdr:col>
      <xdr:colOff>1012243</xdr:colOff>
      <xdr:row>65</xdr:row>
      <xdr:rowOff>96744</xdr:rowOff>
    </xdr:to>
    <xdr:sp macro="" textlink="">
      <xdr:nvSpPr>
        <xdr:cNvPr id="4760"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64</xdr:row>
      <xdr:rowOff>121947</xdr:rowOff>
    </xdr:from>
    <xdr:to>
      <xdr:col>33</xdr:col>
      <xdr:colOff>1012243</xdr:colOff>
      <xdr:row>65</xdr:row>
      <xdr:rowOff>96744</xdr:rowOff>
    </xdr:to>
    <xdr:sp macro="" textlink="">
      <xdr:nvSpPr>
        <xdr:cNvPr id="4761"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64</xdr:row>
      <xdr:rowOff>121947</xdr:rowOff>
    </xdr:from>
    <xdr:to>
      <xdr:col>33</xdr:col>
      <xdr:colOff>1012243</xdr:colOff>
      <xdr:row>65</xdr:row>
      <xdr:rowOff>96744</xdr:rowOff>
    </xdr:to>
    <xdr:sp macro="" textlink="">
      <xdr:nvSpPr>
        <xdr:cNvPr id="4762"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64</xdr:row>
      <xdr:rowOff>121947</xdr:rowOff>
    </xdr:from>
    <xdr:to>
      <xdr:col>49</xdr:col>
      <xdr:colOff>3756</xdr:colOff>
      <xdr:row>65</xdr:row>
      <xdr:rowOff>96744</xdr:rowOff>
    </xdr:to>
    <xdr:sp macro="" textlink="">
      <xdr:nvSpPr>
        <xdr:cNvPr id="4763" name="WordArt 6"/>
        <xdr:cNvSpPr>
          <a:spLocks noChangeArrowheads="1" noChangeShapeType="1" noTextEdit="1"/>
        </xdr:cNvSpPr>
      </xdr:nvSpPr>
      <xdr:spPr bwMode="auto">
        <a:xfrm>
          <a:off x="546010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64"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65"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66"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67"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64</xdr:row>
      <xdr:rowOff>121947</xdr:rowOff>
    </xdr:from>
    <xdr:to>
      <xdr:col>49</xdr:col>
      <xdr:colOff>3756</xdr:colOff>
      <xdr:row>65</xdr:row>
      <xdr:rowOff>96744</xdr:rowOff>
    </xdr:to>
    <xdr:sp macro="" textlink="">
      <xdr:nvSpPr>
        <xdr:cNvPr id="4768" name="WordArt 6"/>
        <xdr:cNvSpPr>
          <a:spLocks noChangeArrowheads="1" noChangeShapeType="1" noTextEdit="1"/>
        </xdr:cNvSpPr>
      </xdr:nvSpPr>
      <xdr:spPr bwMode="auto">
        <a:xfrm>
          <a:off x="546010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69"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70"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71"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72"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73"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74"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75"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64</xdr:row>
      <xdr:rowOff>121947</xdr:rowOff>
    </xdr:from>
    <xdr:to>
      <xdr:col>49</xdr:col>
      <xdr:colOff>1012243</xdr:colOff>
      <xdr:row>65</xdr:row>
      <xdr:rowOff>96744</xdr:rowOff>
    </xdr:to>
    <xdr:sp macro="" textlink="">
      <xdr:nvSpPr>
        <xdr:cNvPr id="4776"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77"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78"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79"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80"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81"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82"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83"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84"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85"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786"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831"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832"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833"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894"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895"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974143</xdr:colOff>
      <xdr:row>64</xdr:row>
      <xdr:rowOff>121947</xdr:rowOff>
    </xdr:from>
    <xdr:to>
      <xdr:col>65</xdr:col>
      <xdr:colOff>974143</xdr:colOff>
      <xdr:row>65</xdr:row>
      <xdr:rowOff>96744</xdr:rowOff>
    </xdr:to>
    <xdr:sp macro="" textlink="">
      <xdr:nvSpPr>
        <xdr:cNvPr id="4896" name="WordArt 6"/>
        <xdr:cNvSpPr>
          <a:spLocks noChangeArrowheads="1" noChangeShapeType="1" noTextEdit="1"/>
        </xdr:cNvSpPr>
      </xdr:nvSpPr>
      <xdr:spPr bwMode="auto">
        <a:xfrm>
          <a:off x="941857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4897"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4898"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4899"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4900"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4901"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4902"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4903"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4904"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38</xdr:row>
      <xdr:rowOff>121947</xdr:rowOff>
    </xdr:from>
    <xdr:to>
      <xdr:col>11</xdr:col>
      <xdr:colOff>3756</xdr:colOff>
      <xdr:row>39</xdr:row>
      <xdr:rowOff>96744</xdr:rowOff>
    </xdr:to>
    <xdr:sp macro="" textlink="">
      <xdr:nvSpPr>
        <xdr:cNvPr id="4687" name="WordArt 6"/>
        <xdr:cNvSpPr>
          <a:spLocks noChangeArrowheads="1" noChangeShapeType="1" noTextEdit="1"/>
        </xdr:cNvSpPr>
      </xdr:nvSpPr>
      <xdr:spPr bwMode="auto">
        <a:xfrm>
          <a:off x="8042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38</xdr:row>
      <xdr:rowOff>121947</xdr:rowOff>
    </xdr:from>
    <xdr:to>
      <xdr:col>12</xdr:col>
      <xdr:colOff>3756</xdr:colOff>
      <xdr:row>39</xdr:row>
      <xdr:rowOff>96744</xdr:rowOff>
    </xdr:to>
    <xdr:sp macro="" textlink="">
      <xdr:nvSpPr>
        <xdr:cNvPr id="4905" name="WordArt 6"/>
        <xdr:cNvSpPr>
          <a:spLocks noChangeArrowheads="1" noChangeShapeType="1" noTextEdit="1"/>
        </xdr:cNvSpPr>
      </xdr:nvSpPr>
      <xdr:spPr bwMode="auto">
        <a:xfrm>
          <a:off x="94144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38</xdr:row>
      <xdr:rowOff>121947</xdr:rowOff>
    </xdr:from>
    <xdr:to>
      <xdr:col>10</xdr:col>
      <xdr:colOff>3756</xdr:colOff>
      <xdr:row>39</xdr:row>
      <xdr:rowOff>96744</xdr:rowOff>
    </xdr:to>
    <xdr:sp macro="" textlink="">
      <xdr:nvSpPr>
        <xdr:cNvPr id="4906" name="WordArt 6"/>
        <xdr:cNvSpPr>
          <a:spLocks noChangeArrowheads="1" noChangeShapeType="1" noTextEdit="1"/>
        </xdr:cNvSpPr>
      </xdr:nvSpPr>
      <xdr:spPr bwMode="auto">
        <a:xfrm>
          <a:off x="6633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38</xdr:row>
      <xdr:rowOff>121947</xdr:rowOff>
    </xdr:from>
    <xdr:to>
      <xdr:col>10</xdr:col>
      <xdr:colOff>1012243</xdr:colOff>
      <xdr:row>39</xdr:row>
      <xdr:rowOff>96744</xdr:rowOff>
    </xdr:to>
    <xdr:sp macro="" textlink="">
      <xdr:nvSpPr>
        <xdr:cNvPr id="4907" name="WordArt 6"/>
        <xdr:cNvSpPr>
          <a:spLocks noChangeArrowheads="1" noChangeShapeType="1" noTextEdit="1"/>
        </xdr:cNvSpPr>
      </xdr:nvSpPr>
      <xdr:spPr bwMode="auto">
        <a:xfrm>
          <a:off x="764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38</xdr:row>
      <xdr:rowOff>121947</xdr:rowOff>
    </xdr:from>
    <xdr:to>
      <xdr:col>10</xdr:col>
      <xdr:colOff>1012243</xdr:colOff>
      <xdr:row>39</xdr:row>
      <xdr:rowOff>96744</xdr:rowOff>
    </xdr:to>
    <xdr:sp macro="" textlink="">
      <xdr:nvSpPr>
        <xdr:cNvPr id="4908" name="WordArt 6"/>
        <xdr:cNvSpPr>
          <a:spLocks noChangeArrowheads="1" noChangeShapeType="1" noTextEdit="1"/>
        </xdr:cNvSpPr>
      </xdr:nvSpPr>
      <xdr:spPr bwMode="auto">
        <a:xfrm>
          <a:off x="764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38</xdr:row>
      <xdr:rowOff>121947</xdr:rowOff>
    </xdr:from>
    <xdr:to>
      <xdr:col>12</xdr:col>
      <xdr:colOff>1012243</xdr:colOff>
      <xdr:row>39</xdr:row>
      <xdr:rowOff>96744</xdr:rowOff>
    </xdr:to>
    <xdr:sp macro="" textlink="">
      <xdr:nvSpPr>
        <xdr:cNvPr id="4909" name="WordArt 6"/>
        <xdr:cNvSpPr>
          <a:spLocks noChangeArrowheads="1" noChangeShapeType="1" noTextEdit="1"/>
        </xdr:cNvSpPr>
      </xdr:nvSpPr>
      <xdr:spPr bwMode="auto">
        <a:xfrm>
          <a:off x="10422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38</xdr:row>
      <xdr:rowOff>121947</xdr:rowOff>
    </xdr:from>
    <xdr:to>
      <xdr:col>12</xdr:col>
      <xdr:colOff>1012243</xdr:colOff>
      <xdr:row>39</xdr:row>
      <xdr:rowOff>96744</xdr:rowOff>
    </xdr:to>
    <xdr:sp macro="" textlink="">
      <xdr:nvSpPr>
        <xdr:cNvPr id="4910" name="WordArt 6"/>
        <xdr:cNvSpPr>
          <a:spLocks noChangeArrowheads="1" noChangeShapeType="1" noTextEdit="1"/>
        </xdr:cNvSpPr>
      </xdr:nvSpPr>
      <xdr:spPr bwMode="auto">
        <a:xfrm>
          <a:off x="10422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38</xdr:row>
      <xdr:rowOff>121947</xdr:rowOff>
    </xdr:from>
    <xdr:to>
      <xdr:col>11</xdr:col>
      <xdr:colOff>3756</xdr:colOff>
      <xdr:row>39</xdr:row>
      <xdr:rowOff>96744</xdr:rowOff>
    </xdr:to>
    <xdr:sp macro="" textlink="">
      <xdr:nvSpPr>
        <xdr:cNvPr id="4911" name="WordArt 6"/>
        <xdr:cNvSpPr>
          <a:spLocks noChangeArrowheads="1" noChangeShapeType="1" noTextEdit="1"/>
        </xdr:cNvSpPr>
      </xdr:nvSpPr>
      <xdr:spPr bwMode="auto">
        <a:xfrm>
          <a:off x="8042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38</xdr:row>
      <xdr:rowOff>121947</xdr:rowOff>
    </xdr:from>
    <xdr:to>
      <xdr:col>12</xdr:col>
      <xdr:colOff>3756</xdr:colOff>
      <xdr:row>39</xdr:row>
      <xdr:rowOff>96744</xdr:rowOff>
    </xdr:to>
    <xdr:sp macro="" textlink="">
      <xdr:nvSpPr>
        <xdr:cNvPr id="4912" name="WordArt 6"/>
        <xdr:cNvSpPr>
          <a:spLocks noChangeArrowheads="1" noChangeShapeType="1" noTextEdit="1"/>
        </xdr:cNvSpPr>
      </xdr:nvSpPr>
      <xdr:spPr bwMode="auto">
        <a:xfrm>
          <a:off x="94144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38</xdr:row>
      <xdr:rowOff>121947</xdr:rowOff>
    </xdr:from>
    <xdr:to>
      <xdr:col>10</xdr:col>
      <xdr:colOff>3756</xdr:colOff>
      <xdr:row>39</xdr:row>
      <xdr:rowOff>96744</xdr:rowOff>
    </xdr:to>
    <xdr:sp macro="" textlink="">
      <xdr:nvSpPr>
        <xdr:cNvPr id="4913" name="WordArt 6"/>
        <xdr:cNvSpPr>
          <a:spLocks noChangeArrowheads="1" noChangeShapeType="1" noTextEdit="1"/>
        </xdr:cNvSpPr>
      </xdr:nvSpPr>
      <xdr:spPr bwMode="auto">
        <a:xfrm>
          <a:off x="6633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38</xdr:row>
      <xdr:rowOff>121947</xdr:rowOff>
    </xdr:from>
    <xdr:to>
      <xdr:col>10</xdr:col>
      <xdr:colOff>1012243</xdr:colOff>
      <xdr:row>39</xdr:row>
      <xdr:rowOff>96744</xdr:rowOff>
    </xdr:to>
    <xdr:sp macro="" textlink="">
      <xdr:nvSpPr>
        <xdr:cNvPr id="4914" name="WordArt 6"/>
        <xdr:cNvSpPr>
          <a:spLocks noChangeArrowheads="1" noChangeShapeType="1" noTextEdit="1"/>
        </xdr:cNvSpPr>
      </xdr:nvSpPr>
      <xdr:spPr bwMode="auto">
        <a:xfrm>
          <a:off x="764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38</xdr:row>
      <xdr:rowOff>121947</xdr:rowOff>
    </xdr:from>
    <xdr:to>
      <xdr:col>10</xdr:col>
      <xdr:colOff>1012243</xdr:colOff>
      <xdr:row>39</xdr:row>
      <xdr:rowOff>96744</xdr:rowOff>
    </xdr:to>
    <xdr:sp macro="" textlink="">
      <xdr:nvSpPr>
        <xdr:cNvPr id="4915" name="WordArt 6"/>
        <xdr:cNvSpPr>
          <a:spLocks noChangeArrowheads="1" noChangeShapeType="1" noTextEdit="1"/>
        </xdr:cNvSpPr>
      </xdr:nvSpPr>
      <xdr:spPr bwMode="auto">
        <a:xfrm>
          <a:off x="764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38</xdr:row>
      <xdr:rowOff>121947</xdr:rowOff>
    </xdr:from>
    <xdr:to>
      <xdr:col>12</xdr:col>
      <xdr:colOff>1012243</xdr:colOff>
      <xdr:row>39</xdr:row>
      <xdr:rowOff>96744</xdr:rowOff>
    </xdr:to>
    <xdr:sp macro="" textlink="">
      <xdr:nvSpPr>
        <xdr:cNvPr id="4916" name="WordArt 6"/>
        <xdr:cNvSpPr>
          <a:spLocks noChangeArrowheads="1" noChangeShapeType="1" noTextEdit="1"/>
        </xdr:cNvSpPr>
      </xdr:nvSpPr>
      <xdr:spPr bwMode="auto">
        <a:xfrm>
          <a:off x="10422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38</xdr:row>
      <xdr:rowOff>121947</xdr:rowOff>
    </xdr:from>
    <xdr:to>
      <xdr:col>12</xdr:col>
      <xdr:colOff>1012243</xdr:colOff>
      <xdr:row>39</xdr:row>
      <xdr:rowOff>96744</xdr:rowOff>
    </xdr:to>
    <xdr:sp macro="" textlink="">
      <xdr:nvSpPr>
        <xdr:cNvPr id="4917" name="WordArt 6"/>
        <xdr:cNvSpPr>
          <a:spLocks noChangeArrowheads="1" noChangeShapeType="1" noTextEdit="1"/>
        </xdr:cNvSpPr>
      </xdr:nvSpPr>
      <xdr:spPr bwMode="auto">
        <a:xfrm>
          <a:off x="10422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38</xdr:row>
      <xdr:rowOff>121947</xdr:rowOff>
    </xdr:from>
    <xdr:to>
      <xdr:col>34</xdr:col>
      <xdr:colOff>3756</xdr:colOff>
      <xdr:row>39</xdr:row>
      <xdr:rowOff>96744</xdr:rowOff>
    </xdr:to>
    <xdr:sp macro="" textlink="">
      <xdr:nvSpPr>
        <xdr:cNvPr id="4918"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38</xdr:row>
      <xdr:rowOff>121947</xdr:rowOff>
    </xdr:from>
    <xdr:to>
      <xdr:col>34</xdr:col>
      <xdr:colOff>1012243</xdr:colOff>
      <xdr:row>39</xdr:row>
      <xdr:rowOff>96744</xdr:rowOff>
    </xdr:to>
    <xdr:sp macro="" textlink="">
      <xdr:nvSpPr>
        <xdr:cNvPr id="4919"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38</xdr:row>
      <xdr:rowOff>121947</xdr:rowOff>
    </xdr:from>
    <xdr:to>
      <xdr:col>34</xdr:col>
      <xdr:colOff>1012243</xdr:colOff>
      <xdr:row>39</xdr:row>
      <xdr:rowOff>96744</xdr:rowOff>
    </xdr:to>
    <xdr:sp macro="" textlink="">
      <xdr:nvSpPr>
        <xdr:cNvPr id="4920"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38</xdr:row>
      <xdr:rowOff>121947</xdr:rowOff>
    </xdr:from>
    <xdr:to>
      <xdr:col>34</xdr:col>
      <xdr:colOff>3756</xdr:colOff>
      <xdr:row>39</xdr:row>
      <xdr:rowOff>96744</xdr:rowOff>
    </xdr:to>
    <xdr:sp macro="" textlink="">
      <xdr:nvSpPr>
        <xdr:cNvPr id="4921"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38</xdr:row>
      <xdr:rowOff>121947</xdr:rowOff>
    </xdr:from>
    <xdr:to>
      <xdr:col>34</xdr:col>
      <xdr:colOff>1012243</xdr:colOff>
      <xdr:row>39</xdr:row>
      <xdr:rowOff>96744</xdr:rowOff>
    </xdr:to>
    <xdr:sp macro="" textlink="">
      <xdr:nvSpPr>
        <xdr:cNvPr id="4922"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38</xdr:row>
      <xdr:rowOff>121947</xdr:rowOff>
    </xdr:from>
    <xdr:to>
      <xdr:col>34</xdr:col>
      <xdr:colOff>1012243</xdr:colOff>
      <xdr:row>39</xdr:row>
      <xdr:rowOff>96744</xdr:rowOff>
    </xdr:to>
    <xdr:sp macro="" textlink="">
      <xdr:nvSpPr>
        <xdr:cNvPr id="4923"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38</xdr:row>
      <xdr:rowOff>121947</xdr:rowOff>
    </xdr:from>
    <xdr:to>
      <xdr:col>35</xdr:col>
      <xdr:colOff>3756</xdr:colOff>
      <xdr:row>39</xdr:row>
      <xdr:rowOff>96744</xdr:rowOff>
    </xdr:to>
    <xdr:sp macro="" textlink="">
      <xdr:nvSpPr>
        <xdr:cNvPr id="4924"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4925"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4926"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38</xdr:row>
      <xdr:rowOff>121947</xdr:rowOff>
    </xdr:from>
    <xdr:to>
      <xdr:col>35</xdr:col>
      <xdr:colOff>3756</xdr:colOff>
      <xdr:row>39</xdr:row>
      <xdr:rowOff>96744</xdr:rowOff>
    </xdr:to>
    <xdr:sp macro="" textlink="">
      <xdr:nvSpPr>
        <xdr:cNvPr id="4927"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4928"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4929"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38</xdr:row>
      <xdr:rowOff>121947</xdr:rowOff>
    </xdr:from>
    <xdr:to>
      <xdr:col>36</xdr:col>
      <xdr:colOff>3756</xdr:colOff>
      <xdr:row>39</xdr:row>
      <xdr:rowOff>96744</xdr:rowOff>
    </xdr:to>
    <xdr:sp macro="" textlink="">
      <xdr:nvSpPr>
        <xdr:cNvPr id="4930"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38</xdr:row>
      <xdr:rowOff>121947</xdr:rowOff>
    </xdr:from>
    <xdr:to>
      <xdr:col>36</xdr:col>
      <xdr:colOff>1012243</xdr:colOff>
      <xdr:row>39</xdr:row>
      <xdr:rowOff>96744</xdr:rowOff>
    </xdr:to>
    <xdr:sp macro="" textlink="">
      <xdr:nvSpPr>
        <xdr:cNvPr id="4931"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38</xdr:row>
      <xdr:rowOff>121947</xdr:rowOff>
    </xdr:from>
    <xdr:to>
      <xdr:col>36</xdr:col>
      <xdr:colOff>1012243</xdr:colOff>
      <xdr:row>39</xdr:row>
      <xdr:rowOff>96744</xdr:rowOff>
    </xdr:to>
    <xdr:sp macro="" textlink="">
      <xdr:nvSpPr>
        <xdr:cNvPr id="4932"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38</xdr:row>
      <xdr:rowOff>121947</xdr:rowOff>
    </xdr:from>
    <xdr:to>
      <xdr:col>36</xdr:col>
      <xdr:colOff>3756</xdr:colOff>
      <xdr:row>39</xdr:row>
      <xdr:rowOff>96744</xdr:rowOff>
    </xdr:to>
    <xdr:sp macro="" textlink="">
      <xdr:nvSpPr>
        <xdr:cNvPr id="4933"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38</xdr:row>
      <xdr:rowOff>121947</xdr:rowOff>
    </xdr:from>
    <xdr:to>
      <xdr:col>36</xdr:col>
      <xdr:colOff>1012243</xdr:colOff>
      <xdr:row>39</xdr:row>
      <xdr:rowOff>96744</xdr:rowOff>
    </xdr:to>
    <xdr:sp macro="" textlink="">
      <xdr:nvSpPr>
        <xdr:cNvPr id="4934"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1107493</xdr:colOff>
      <xdr:row>38</xdr:row>
      <xdr:rowOff>121947</xdr:rowOff>
    </xdr:from>
    <xdr:to>
      <xdr:col>36</xdr:col>
      <xdr:colOff>1107493</xdr:colOff>
      <xdr:row>39</xdr:row>
      <xdr:rowOff>96744</xdr:rowOff>
    </xdr:to>
    <xdr:sp macro="" textlink="">
      <xdr:nvSpPr>
        <xdr:cNvPr id="4935" name="WordArt 6"/>
        <xdr:cNvSpPr>
          <a:spLocks noChangeArrowheads="1" noChangeShapeType="1" noTextEdit="1"/>
        </xdr:cNvSpPr>
      </xdr:nvSpPr>
      <xdr:spPr bwMode="auto">
        <a:xfrm>
          <a:off x="56866843" y="17400297"/>
          <a:ext cx="0" cy="29846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38</xdr:row>
      <xdr:rowOff>121947</xdr:rowOff>
    </xdr:from>
    <xdr:to>
      <xdr:col>37</xdr:col>
      <xdr:colOff>3756</xdr:colOff>
      <xdr:row>39</xdr:row>
      <xdr:rowOff>96744</xdr:rowOff>
    </xdr:to>
    <xdr:sp macro="" textlink="">
      <xdr:nvSpPr>
        <xdr:cNvPr id="4936"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38</xdr:row>
      <xdr:rowOff>121947</xdr:rowOff>
    </xdr:from>
    <xdr:to>
      <xdr:col>37</xdr:col>
      <xdr:colOff>1012243</xdr:colOff>
      <xdr:row>39</xdr:row>
      <xdr:rowOff>96744</xdr:rowOff>
    </xdr:to>
    <xdr:sp macro="" textlink="">
      <xdr:nvSpPr>
        <xdr:cNvPr id="4937"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38</xdr:row>
      <xdr:rowOff>121947</xdr:rowOff>
    </xdr:from>
    <xdr:to>
      <xdr:col>37</xdr:col>
      <xdr:colOff>1012243</xdr:colOff>
      <xdr:row>39</xdr:row>
      <xdr:rowOff>96744</xdr:rowOff>
    </xdr:to>
    <xdr:sp macro="" textlink="">
      <xdr:nvSpPr>
        <xdr:cNvPr id="4938"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38</xdr:row>
      <xdr:rowOff>121947</xdr:rowOff>
    </xdr:from>
    <xdr:to>
      <xdr:col>37</xdr:col>
      <xdr:colOff>3756</xdr:colOff>
      <xdr:row>39</xdr:row>
      <xdr:rowOff>96744</xdr:rowOff>
    </xdr:to>
    <xdr:sp macro="" textlink="">
      <xdr:nvSpPr>
        <xdr:cNvPr id="4939"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38</xdr:row>
      <xdr:rowOff>121947</xdr:rowOff>
    </xdr:from>
    <xdr:to>
      <xdr:col>37</xdr:col>
      <xdr:colOff>1012243</xdr:colOff>
      <xdr:row>39</xdr:row>
      <xdr:rowOff>96744</xdr:rowOff>
    </xdr:to>
    <xdr:sp macro="" textlink="">
      <xdr:nvSpPr>
        <xdr:cNvPr id="4940"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38</xdr:row>
      <xdr:rowOff>121947</xdr:rowOff>
    </xdr:from>
    <xdr:to>
      <xdr:col>37</xdr:col>
      <xdr:colOff>1012243</xdr:colOff>
      <xdr:row>39</xdr:row>
      <xdr:rowOff>96744</xdr:rowOff>
    </xdr:to>
    <xdr:sp macro="" textlink="">
      <xdr:nvSpPr>
        <xdr:cNvPr id="4941" name="WordArt 6"/>
        <xdr:cNvSpPr>
          <a:spLocks noChangeArrowheads="1" noChangeShapeType="1" noTextEdit="1"/>
        </xdr:cNvSpPr>
      </xdr:nvSpPr>
      <xdr:spPr bwMode="auto">
        <a:xfrm>
          <a:off x="53590243" y="16714497"/>
          <a:ext cx="0" cy="2756097"/>
        </a:xfrm>
        <a:prstGeom prst="rect">
          <a:avLst/>
        </a:prstGeom>
        <a:solidFill>
          <a:srgbClr val="FFFF99"/>
        </a:solidFill>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38</xdr:row>
      <xdr:rowOff>121947</xdr:rowOff>
    </xdr:from>
    <xdr:to>
      <xdr:col>38</xdr:col>
      <xdr:colOff>3756</xdr:colOff>
      <xdr:row>39</xdr:row>
      <xdr:rowOff>96744</xdr:rowOff>
    </xdr:to>
    <xdr:sp macro="" textlink="">
      <xdr:nvSpPr>
        <xdr:cNvPr id="4942"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38</xdr:row>
      <xdr:rowOff>121947</xdr:rowOff>
    </xdr:from>
    <xdr:to>
      <xdr:col>38</xdr:col>
      <xdr:colOff>1012243</xdr:colOff>
      <xdr:row>39</xdr:row>
      <xdr:rowOff>96744</xdr:rowOff>
    </xdr:to>
    <xdr:sp macro="" textlink="">
      <xdr:nvSpPr>
        <xdr:cNvPr id="4943"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38</xdr:row>
      <xdr:rowOff>121947</xdr:rowOff>
    </xdr:from>
    <xdr:to>
      <xdr:col>38</xdr:col>
      <xdr:colOff>1012243</xdr:colOff>
      <xdr:row>39</xdr:row>
      <xdr:rowOff>96744</xdr:rowOff>
    </xdr:to>
    <xdr:sp macro="" textlink="">
      <xdr:nvSpPr>
        <xdr:cNvPr id="4944"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38</xdr:row>
      <xdr:rowOff>121947</xdr:rowOff>
    </xdr:from>
    <xdr:to>
      <xdr:col>38</xdr:col>
      <xdr:colOff>3756</xdr:colOff>
      <xdr:row>39</xdr:row>
      <xdr:rowOff>96744</xdr:rowOff>
    </xdr:to>
    <xdr:sp macro="" textlink="">
      <xdr:nvSpPr>
        <xdr:cNvPr id="4945"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38</xdr:row>
      <xdr:rowOff>121947</xdr:rowOff>
    </xdr:from>
    <xdr:to>
      <xdr:col>38</xdr:col>
      <xdr:colOff>1012243</xdr:colOff>
      <xdr:row>39</xdr:row>
      <xdr:rowOff>96744</xdr:rowOff>
    </xdr:to>
    <xdr:sp macro="" textlink="">
      <xdr:nvSpPr>
        <xdr:cNvPr id="4946"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38</xdr:row>
      <xdr:rowOff>121947</xdr:rowOff>
    </xdr:from>
    <xdr:to>
      <xdr:col>38</xdr:col>
      <xdr:colOff>1012243</xdr:colOff>
      <xdr:row>39</xdr:row>
      <xdr:rowOff>96744</xdr:rowOff>
    </xdr:to>
    <xdr:sp macro="" textlink="">
      <xdr:nvSpPr>
        <xdr:cNvPr id="4947"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38</xdr:row>
      <xdr:rowOff>121947</xdr:rowOff>
    </xdr:from>
    <xdr:to>
      <xdr:col>39</xdr:col>
      <xdr:colOff>3756</xdr:colOff>
      <xdr:row>39</xdr:row>
      <xdr:rowOff>96744</xdr:rowOff>
    </xdr:to>
    <xdr:sp macro="" textlink="">
      <xdr:nvSpPr>
        <xdr:cNvPr id="4948"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38</xdr:row>
      <xdr:rowOff>121947</xdr:rowOff>
    </xdr:from>
    <xdr:to>
      <xdr:col>39</xdr:col>
      <xdr:colOff>1012243</xdr:colOff>
      <xdr:row>39</xdr:row>
      <xdr:rowOff>96744</xdr:rowOff>
    </xdr:to>
    <xdr:sp macro="" textlink="">
      <xdr:nvSpPr>
        <xdr:cNvPr id="4949"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38</xdr:row>
      <xdr:rowOff>121947</xdr:rowOff>
    </xdr:from>
    <xdr:to>
      <xdr:col>39</xdr:col>
      <xdr:colOff>1012243</xdr:colOff>
      <xdr:row>39</xdr:row>
      <xdr:rowOff>96744</xdr:rowOff>
    </xdr:to>
    <xdr:sp macro="" textlink="">
      <xdr:nvSpPr>
        <xdr:cNvPr id="4950"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38</xdr:row>
      <xdr:rowOff>121947</xdr:rowOff>
    </xdr:from>
    <xdr:to>
      <xdr:col>39</xdr:col>
      <xdr:colOff>3756</xdr:colOff>
      <xdr:row>39</xdr:row>
      <xdr:rowOff>96744</xdr:rowOff>
    </xdr:to>
    <xdr:sp macro="" textlink="">
      <xdr:nvSpPr>
        <xdr:cNvPr id="4951"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38</xdr:row>
      <xdr:rowOff>121947</xdr:rowOff>
    </xdr:from>
    <xdr:to>
      <xdr:col>39</xdr:col>
      <xdr:colOff>1012243</xdr:colOff>
      <xdr:row>39</xdr:row>
      <xdr:rowOff>96744</xdr:rowOff>
    </xdr:to>
    <xdr:sp macro="" textlink="">
      <xdr:nvSpPr>
        <xdr:cNvPr id="4952"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38</xdr:row>
      <xdr:rowOff>121947</xdr:rowOff>
    </xdr:from>
    <xdr:to>
      <xdr:col>39</xdr:col>
      <xdr:colOff>1012243</xdr:colOff>
      <xdr:row>39</xdr:row>
      <xdr:rowOff>96744</xdr:rowOff>
    </xdr:to>
    <xdr:sp macro="" textlink="">
      <xdr:nvSpPr>
        <xdr:cNvPr id="4953"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38</xdr:row>
      <xdr:rowOff>121947</xdr:rowOff>
    </xdr:from>
    <xdr:to>
      <xdr:col>40</xdr:col>
      <xdr:colOff>3756</xdr:colOff>
      <xdr:row>39</xdr:row>
      <xdr:rowOff>96744</xdr:rowOff>
    </xdr:to>
    <xdr:sp macro="" textlink="">
      <xdr:nvSpPr>
        <xdr:cNvPr id="4954"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38</xdr:row>
      <xdr:rowOff>121947</xdr:rowOff>
    </xdr:from>
    <xdr:to>
      <xdr:col>40</xdr:col>
      <xdr:colOff>1012243</xdr:colOff>
      <xdr:row>39</xdr:row>
      <xdr:rowOff>96744</xdr:rowOff>
    </xdr:to>
    <xdr:sp macro="" textlink="">
      <xdr:nvSpPr>
        <xdr:cNvPr id="4955"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38</xdr:row>
      <xdr:rowOff>121947</xdr:rowOff>
    </xdr:from>
    <xdr:to>
      <xdr:col>40</xdr:col>
      <xdr:colOff>1012243</xdr:colOff>
      <xdr:row>39</xdr:row>
      <xdr:rowOff>96744</xdr:rowOff>
    </xdr:to>
    <xdr:sp macro="" textlink="">
      <xdr:nvSpPr>
        <xdr:cNvPr id="4956"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38</xdr:row>
      <xdr:rowOff>121947</xdr:rowOff>
    </xdr:from>
    <xdr:to>
      <xdr:col>40</xdr:col>
      <xdr:colOff>3756</xdr:colOff>
      <xdr:row>39</xdr:row>
      <xdr:rowOff>96744</xdr:rowOff>
    </xdr:to>
    <xdr:sp macro="" textlink="">
      <xdr:nvSpPr>
        <xdr:cNvPr id="4957"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38</xdr:row>
      <xdr:rowOff>121947</xdr:rowOff>
    </xdr:from>
    <xdr:to>
      <xdr:col>40</xdr:col>
      <xdr:colOff>1012243</xdr:colOff>
      <xdr:row>39</xdr:row>
      <xdr:rowOff>96744</xdr:rowOff>
    </xdr:to>
    <xdr:sp macro="" textlink="">
      <xdr:nvSpPr>
        <xdr:cNvPr id="4958"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38</xdr:row>
      <xdr:rowOff>121947</xdr:rowOff>
    </xdr:from>
    <xdr:to>
      <xdr:col>40</xdr:col>
      <xdr:colOff>1012243</xdr:colOff>
      <xdr:row>39</xdr:row>
      <xdr:rowOff>96744</xdr:rowOff>
    </xdr:to>
    <xdr:sp macro="" textlink="">
      <xdr:nvSpPr>
        <xdr:cNvPr id="4959"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38</xdr:row>
      <xdr:rowOff>121947</xdr:rowOff>
    </xdr:from>
    <xdr:to>
      <xdr:col>41</xdr:col>
      <xdr:colOff>3756</xdr:colOff>
      <xdr:row>39</xdr:row>
      <xdr:rowOff>96744</xdr:rowOff>
    </xdr:to>
    <xdr:sp macro="" textlink="">
      <xdr:nvSpPr>
        <xdr:cNvPr id="4960"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38</xdr:row>
      <xdr:rowOff>121947</xdr:rowOff>
    </xdr:from>
    <xdr:to>
      <xdr:col>41</xdr:col>
      <xdr:colOff>1012243</xdr:colOff>
      <xdr:row>39</xdr:row>
      <xdr:rowOff>96744</xdr:rowOff>
    </xdr:to>
    <xdr:sp macro="" textlink="">
      <xdr:nvSpPr>
        <xdr:cNvPr id="4961"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38</xdr:row>
      <xdr:rowOff>121947</xdr:rowOff>
    </xdr:from>
    <xdr:to>
      <xdr:col>41</xdr:col>
      <xdr:colOff>1012243</xdr:colOff>
      <xdr:row>39</xdr:row>
      <xdr:rowOff>96744</xdr:rowOff>
    </xdr:to>
    <xdr:sp macro="" textlink="">
      <xdr:nvSpPr>
        <xdr:cNvPr id="4962"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38</xdr:row>
      <xdr:rowOff>121947</xdr:rowOff>
    </xdr:from>
    <xdr:to>
      <xdr:col>41</xdr:col>
      <xdr:colOff>3756</xdr:colOff>
      <xdr:row>39</xdr:row>
      <xdr:rowOff>96744</xdr:rowOff>
    </xdr:to>
    <xdr:sp macro="" textlink="">
      <xdr:nvSpPr>
        <xdr:cNvPr id="4963"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38</xdr:row>
      <xdr:rowOff>121947</xdr:rowOff>
    </xdr:from>
    <xdr:to>
      <xdr:col>41</xdr:col>
      <xdr:colOff>1012243</xdr:colOff>
      <xdr:row>39</xdr:row>
      <xdr:rowOff>96744</xdr:rowOff>
    </xdr:to>
    <xdr:sp macro="" textlink="">
      <xdr:nvSpPr>
        <xdr:cNvPr id="4964"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38</xdr:row>
      <xdr:rowOff>121947</xdr:rowOff>
    </xdr:from>
    <xdr:to>
      <xdr:col>41</xdr:col>
      <xdr:colOff>1012243</xdr:colOff>
      <xdr:row>39</xdr:row>
      <xdr:rowOff>96744</xdr:rowOff>
    </xdr:to>
    <xdr:sp macro="" textlink="">
      <xdr:nvSpPr>
        <xdr:cNvPr id="4965"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38</xdr:row>
      <xdr:rowOff>121947</xdr:rowOff>
    </xdr:from>
    <xdr:to>
      <xdr:col>42</xdr:col>
      <xdr:colOff>3756</xdr:colOff>
      <xdr:row>39</xdr:row>
      <xdr:rowOff>96744</xdr:rowOff>
    </xdr:to>
    <xdr:sp macro="" textlink="">
      <xdr:nvSpPr>
        <xdr:cNvPr id="4966"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38</xdr:row>
      <xdr:rowOff>121947</xdr:rowOff>
    </xdr:from>
    <xdr:to>
      <xdr:col>42</xdr:col>
      <xdr:colOff>1012243</xdr:colOff>
      <xdr:row>39</xdr:row>
      <xdr:rowOff>96744</xdr:rowOff>
    </xdr:to>
    <xdr:sp macro="" textlink="">
      <xdr:nvSpPr>
        <xdr:cNvPr id="4967"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38</xdr:row>
      <xdr:rowOff>121947</xdr:rowOff>
    </xdr:from>
    <xdr:to>
      <xdr:col>42</xdr:col>
      <xdr:colOff>1012243</xdr:colOff>
      <xdr:row>39</xdr:row>
      <xdr:rowOff>96744</xdr:rowOff>
    </xdr:to>
    <xdr:sp macro="" textlink="">
      <xdr:nvSpPr>
        <xdr:cNvPr id="4968"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38</xdr:row>
      <xdr:rowOff>121947</xdr:rowOff>
    </xdr:from>
    <xdr:to>
      <xdr:col>42</xdr:col>
      <xdr:colOff>3756</xdr:colOff>
      <xdr:row>39</xdr:row>
      <xdr:rowOff>96744</xdr:rowOff>
    </xdr:to>
    <xdr:sp macro="" textlink="">
      <xdr:nvSpPr>
        <xdr:cNvPr id="4969"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38</xdr:row>
      <xdr:rowOff>121947</xdr:rowOff>
    </xdr:from>
    <xdr:to>
      <xdr:col>42</xdr:col>
      <xdr:colOff>1012243</xdr:colOff>
      <xdr:row>39</xdr:row>
      <xdr:rowOff>96744</xdr:rowOff>
    </xdr:to>
    <xdr:sp macro="" textlink="">
      <xdr:nvSpPr>
        <xdr:cNvPr id="4970"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38</xdr:row>
      <xdr:rowOff>121947</xdr:rowOff>
    </xdr:from>
    <xdr:to>
      <xdr:col>42</xdr:col>
      <xdr:colOff>1012243</xdr:colOff>
      <xdr:row>39</xdr:row>
      <xdr:rowOff>96744</xdr:rowOff>
    </xdr:to>
    <xdr:sp macro="" textlink="">
      <xdr:nvSpPr>
        <xdr:cNvPr id="4971"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38</xdr:row>
      <xdr:rowOff>121947</xdr:rowOff>
    </xdr:from>
    <xdr:to>
      <xdr:col>43</xdr:col>
      <xdr:colOff>3756</xdr:colOff>
      <xdr:row>39</xdr:row>
      <xdr:rowOff>96744</xdr:rowOff>
    </xdr:to>
    <xdr:sp macro="" textlink="">
      <xdr:nvSpPr>
        <xdr:cNvPr id="4972"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38</xdr:row>
      <xdr:rowOff>121947</xdr:rowOff>
    </xdr:from>
    <xdr:to>
      <xdr:col>43</xdr:col>
      <xdr:colOff>1012243</xdr:colOff>
      <xdr:row>39</xdr:row>
      <xdr:rowOff>96744</xdr:rowOff>
    </xdr:to>
    <xdr:sp macro="" textlink="">
      <xdr:nvSpPr>
        <xdr:cNvPr id="4973"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38</xdr:row>
      <xdr:rowOff>121947</xdr:rowOff>
    </xdr:from>
    <xdr:to>
      <xdr:col>43</xdr:col>
      <xdr:colOff>1012243</xdr:colOff>
      <xdr:row>39</xdr:row>
      <xdr:rowOff>96744</xdr:rowOff>
    </xdr:to>
    <xdr:sp macro="" textlink="">
      <xdr:nvSpPr>
        <xdr:cNvPr id="4974"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38</xdr:row>
      <xdr:rowOff>121947</xdr:rowOff>
    </xdr:from>
    <xdr:to>
      <xdr:col>43</xdr:col>
      <xdr:colOff>3756</xdr:colOff>
      <xdr:row>39</xdr:row>
      <xdr:rowOff>96744</xdr:rowOff>
    </xdr:to>
    <xdr:sp macro="" textlink="">
      <xdr:nvSpPr>
        <xdr:cNvPr id="4975"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38</xdr:row>
      <xdr:rowOff>121947</xdr:rowOff>
    </xdr:from>
    <xdr:to>
      <xdr:col>43</xdr:col>
      <xdr:colOff>1012243</xdr:colOff>
      <xdr:row>39</xdr:row>
      <xdr:rowOff>96744</xdr:rowOff>
    </xdr:to>
    <xdr:sp macro="" textlink="">
      <xdr:nvSpPr>
        <xdr:cNvPr id="4976"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38</xdr:row>
      <xdr:rowOff>121947</xdr:rowOff>
    </xdr:from>
    <xdr:to>
      <xdr:col>43</xdr:col>
      <xdr:colOff>1012243</xdr:colOff>
      <xdr:row>39</xdr:row>
      <xdr:rowOff>96744</xdr:rowOff>
    </xdr:to>
    <xdr:sp macro="" textlink="">
      <xdr:nvSpPr>
        <xdr:cNvPr id="4977"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38</xdr:row>
      <xdr:rowOff>121947</xdr:rowOff>
    </xdr:from>
    <xdr:to>
      <xdr:col>44</xdr:col>
      <xdr:colOff>3756</xdr:colOff>
      <xdr:row>39</xdr:row>
      <xdr:rowOff>96744</xdr:rowOff>
    </xdr:to>
    <xdr:sp macro="" textlink="">
      <xdr:nvSpPr>
        <xdr:cNvPr id="4978"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38</xdr:row>
      <xdr:rowOff>121947</xdr:rowOff>
    </xdr:from>
    <xdr:to>
      <xdr:col>44</xdr:col>
      <xdr:colOff>1012243</xdr:colOff>
      <xdr:row>39</xdr:row>
      <xdr:rowOff>96744</xdr:rowOff>
    </xdr:to>
    <xdr:sp macro="" textlink="">
      <xdr:nvSpPr>
        <xdr:cNvPr id="4979"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38</xdr:row>
      <xdr:rowOff>121947</xdr:rowOff>
    </xdr:from>
    <xdr:to>
      <xdr:col>44</xdr:col>
      <xdr:colOff>1012243</xdr:colOff>
      <xdr:row>39</xdr:row>
      <xdr:rowOff>96744</xdr:rowOff>
    </xdr:to>
    <xdr:sp macro="" textlink="">
      <xdr:nvSpPr>
        <xdr:cNvPr id="4980"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38</xdr:row>
      <xdr:rowOff>121947</xdr:rowOff>
    </xdr:from>
    <xdr:to>
      <xdr:col>44</xdr:col>
      <xdr:colOff>3756</xdr:colOff>
      <xdr:row>39</xdr:row>
      <xdr:rowOff>96744</xdr:rowOff>
    </xdr:to>
    <xdr:sp macro="" textlink="">
      <xdr:nvSpPr>
        <xdr:cNvPr id="4981"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38</xdr:row>
      <xdr:rowOff>121947</xdr:rowOff>
    </xdr:from>
    <xdr:to>
      <xdr:col>44</xdr:col>
      <xdr:colOff>1012243</xdr:colOff>
      <xdr:row>39</xdr:row>
      <xdr:rowOff>96744</xdr:rowOff>
    </xdr:to>
    <xdr:sp macro="" textlink="">
      <xdr:nvSpPr>
        <xdr:cNvPr id="4982"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38</xdr:row>
      <xdr:rowOff>121947</xdr:rowOff>
    </xdr:from>
    <xdr:to>
      <xdr:col>44</xdr:col>
      <xdr:colOff>1012243</xdr:colOff>
      <xdr:row>39</xdr:row>
      <xdr:rowOff>96744</xdr:rowOff>
    </xdr:to>
    <xdr:sp macro="" textlink="">
      <xdr:nvSpPr>
        <xdr:cNvPr id="4983"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38</xdr:row>
      <xdr:rowOff>121947</xdr:rowOff>
    </xdr:from>
    <xdr:to>
      <xdr:col>45</xdr:col>
      <xdr:colOff>3756</xdr:colOff>
      <xdr:row>39</xdr:row>
      <xdr:rowOff>96744</xdr:rowOff>
    </xdr:to>
    <xdr:sp macro="" textlink="">
      <xdr:nvSpPr>
        <xdr:cNvPr id="4984"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38</xdr:row>
      <xdr:rowOff>121947</xdr:rowOff>
    </xdr:from>
    <xdr:to>
      <xdr:col>45</xdr:col>
      <xdr:colOff>1012243</xdr:colOff>
      <xdr:row>39</xdr:row>
      <xdr:rowOff>96744</xdr:rowOff>
    </xdr:to>
    <xdr:sp macro="" textlink="">
      <xdr:nvSpPr>
        <xdr:cNvPr id="4985"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38</xdr:row>
      <xdr:rowOff>121947</xdr:rowOff>
    </xdr:from>
    <xdr:to>
      <xdr:col>45</xdr:col>
      <xdr:colOff>1012243</xdr:colOff>
      <xdr:row>39</xdr:row>
      <xdr:rowOff>96744</xdr:rowOff>
    </xdr:to>
    <xdr:sp macro="" textlink="">
      <xdr:nvSpPr>
        <xdr:cNvPr id="4986"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38</xdr:row>
      <xdr:rowOff>121947</xdr:rowOff>
    </xdr:from>
    <xdr:to>
      <xdr:col>45</xdr:col>
      <xdr:colOff>3756</xdr:colOff>
      <xdr:row>39</xdr:row>
      <xdr:rowOff>96744</xdr:rowOff>
    </xdr:to>
    <xdr:sp macro="" textlink="">
      <xdr:nvSpPr>
        <xdr:cNvPr id="4987"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38</xdr:row>
      <xdr:rowOff>121947</xdr:rowOff>
    </xdr:from>
    <xdr:to>
      <xdr:col>45</xdr:col>
      <xdr:colOff>1012243</xdr:colOff>
      <xdr:row>39</xdr:row>
      <xdr:rowOff>96744</xdr:rowOff>
    </xdr:to>
    <xdr:sp macro="" textlink="">
      <xdr:nvSpPr>
        <xdr:cNvPr id="4988"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38</xdr:row>
      <xdr:rowOff>121947</xdr:rowOff>
    </xdr:from>
    <xdr:to>
      <xdr:col>45</xdr:col>
      <xdr:colOff>1012243</xdr:colOff>
      <xdr:row>39</xdr:row>
      <xdr:rowOff>96744</xdr:rowOff>
    </xdr:to>
    <xdr:sp macro="" textlink="">
      <xdr:nvSpPr>
        <xdr:cNvPr id="4989"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38</xdr:row>
      <xdr:rowOff>121947</xdr:rowOff>
    </xdr:from>
    <xdr:to>
      <xdr:col>46</xdr:col>
      <xdr:colOff>3756</xdr:colOff>
      <xdr:row>39</xdr:row>
      <xdr:rowOff>96744</xdr:rowOff>
    </xdr:to>
    <xdr:sp macro="" textlink="">
      <xdr:nvSpPr>
        <xdr:cNvPr id="4990" name="WordArt 6"/>
        <xdr:cNvSpPr>
          <a:spLocks noChangeArrowheads="1" noChangeShapeType="1" noTextEdit="1"/>
        </xdr:cNvSpPr>
      </xdr:nvSpPr>
      <xdr:spPr bwMode="auto">
        <a:xfrm>
          <a:off x="7045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38</xdr:row>
      <xdr:rowOff>121947</xdr:rowOff>
    </xdr:from>
    <xdr:to>
      <xdr:col>46</xdr:col>
      <xdr:colOff>1012243</xdr:colOff>
      <xdr:row>39</xdr:row>
      <xdr:rowOff>96744</xdr:rowOff>
    </xdr:to>
    <xdr:sp macro="" textlink="">
      <xdr:nvSpPr>
        <xdr:cNvPr id="4991"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38</xdr:row>
      <xdr:rowOff>121947</xdr:rowOff>
    </xdr:from>
    <xdr:to>
      <xdr:col>46</xdr:col>
      <xdr:colOff>1012243</xdr:colOff>
      <xdr:row>39</xdr:row>
      <xdr:rowOff>96744</xdr:rowOff>
    </xdr:to>
    <xdr:sp macro="" textlink="">
      <xdr:nvSpPr>
        <xdr:cNvPr id="4992"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38</xdr:row>
      <xdr:rowOff>121947</xdr:rowOff>
    </xdr:from>
    <xdr:to>
      <xdr:col>46</xdr:col>
      <xdr:colOff>3756</xdr:colOff>
      <xdr:row>39</xdr:row>
      <xdr:rowOff>96744</xdr:rowOff>
    </xdr:to>
    <xdr:sp macro="" textlink="">
      <xdr:nvSpPr>
        <xdr:cNvPr id="4993" name="WordArt 6"/>
        <xdr:cNvSpPr>
          <a:spLocks noChangeArrowheads="1" noChangeShapeType="1" noTextEdit="1"/>
        </xdr:cNvSpPr>
      </xdr:nvSpPr>
      <xdr:spPr bwMode="auto">
        <a:xfrm>
          <a:off x="7045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38</xdr:row>
      <xdr:rowOff>121947</xdr:rowOff>
    </xdr:from>
    <xdr:to>
      <xdr:col>46</xdr:col>
      <xdr:colOff>1012243</xdr:colOff>
      <xdr:row>39</xdr:row>
      <xdr:rowOff>96744</xdr:rowOff>
    </xdr:to>
    <xdr:sp macro="" textlink="">
      <xdr:nvSpPr>
        <xdr:cNvPr id="4994"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38</xdr:row>
      <xdr:rowOff>121947</xdr:rowOff>
    </xdr:from>
    <xdr:to>
      <xdr:col>46</xdr:col>
      <xdr:colOff>1012243</xdr:colOff>
      <xdr:row>39</xdr:row>
      <xdr:rowOff>96744</xdr:rowOff>
    </xdr:to>
    <xdr:sp macro="" textlink="">
      <xdr:nvSpPr>
        <xdr:cNvPr id="4995"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38</xdr:row>
      <xdr:rowOff>121947</xdr:rowOff>
    </xdr:from>
    <xdr:to>
      <xdr:col>47</xdr:col>
      <xdr:colOff>3756</xdr:colOff>
      <xdr:row>39</xdr:row>
      <xdr:rowOff>96744</xdr:rowOff>
    </xdr:to>
    <xdr:sp macro="" textlink="">
      <xdr:nvSpPr>
        <xdr:cNvPr id="4996" name="WordArt 6"/>
        <xdr:cNvSpPr>
          <a:spLocks noChangeArrowheads="1" noChangeShapeType="1" noTextEdit="1"/>
        </xdr:cNvSpPr>
      </xdr:nvSpPr>
      <xdr:spPr bwMode="auto">
        <a:xfrm>
          <a:off x="7045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38</xdr:row>
      <xdr:rowOff>121947</xdr:rowOff>
    </xdr:from>
    <xdr:to>
      <xdr:col>47</xdr:col>
      <xdr:colOff>1012243</xdr:colOff>
      <xdr:row>39</xdr:row>
      <xdr:rowOff>96744</xdr:rowOff>
    </xdr:to>
    <xdr:sp macro="" textlink="">
      <xdr:nvSpPr>
        <xdr:cNvPr id="4997"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38</xdr:row>
      <xdr:rowOff>121947</xdr:rowOff>
    </xdr:from>
    <xdr:to>
      <xdr:col>47</xdr:col>
      <xdr:colOff>1012243</xdr:colOff>
      <xdr:row>39</xdr:row>
      <xdr:rowOff>96744</xdr:rowOff>
    </xdr:to>
    <xdr:sp macro="" textlink="">
      <xdr:nvSpPr>
        <xdr:cNvPr id="4998"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38</xdr:row>
      <xdr:rowOff>121947</xdr:rowOff>
    </xdr:from>
    <xdr:to>
      <xdr:col>47</xdr:col>
      <xdr:colOff>3756</xdr:colOff>
      <xdr:row>39</xdr:row>
      <xdr:rowOff>96744</xdr:rowOff>
    </xdr:to>
    <xdr:sp macro="" textlink="">
      <xdr:nvSpPr>
        <xdr:cNvPr id="4999" name="WordArt 6"/>
        <xdr:cNvSpPr>
          <a:spLocks noChangeArrowheads="1" noChangeShapeType="1" noTextEdit="1"/>
        </xdr:cNvSpPr>
      </xdr:nvSpPr>
      <xdr:spPr bwMode="auto">
        <a:xfrm>
          <a:off x="7045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38</xdr:row>
      <xdr:rowOff>121947</xdr:rowOff>
    </xdr:from>
    <xdr:to>
      <xdr:col>47</xdr:col>
      <xdr:colOff>1012243</xdr:colOff>
      <xdr:row>39</xdr:row>
      <xdr:rowOff>96744</xdr:rowOff>
    </xdr:to>
    <xdr:sp macro="" textlink="">
      <xdr:nvSpPr>
        <xdr:cNvPr id="5000"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38</xdr:row>
      <xdr:rowOff>121947</xdr:rowOff>
    </xdr:from>
    <xdr:to>
      <xdr:col>47</xdr:col>
      <xdr:colOff>1012243</xdr:colOff>
      <xdr:row>39</xdr:row>
      <xdr:rowOff>96744</xdr:rowOff>
    </xdr:to>
    <xdr:sp macro="" textlink="">
      <xdr:nvSpPr>
        <xdr:cNvPr id="5001"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38</xdr:row>
      <xdr:rowOff>121947</xdr:rowOff>
    </xdr:from>
    <xdr:to>
      <xdr:col>48</xdr:col>
      <xdr:colOff>3756</xdr:colOff>
      <xdr:row>39</xdr:row>
      <xdr:rowOff>96744</xdr:rowOff>
    </xdr:to>
    <xdr:sp macro="" textlink="">
      <xdr:nvSpPr>
        <xdr:cNvPr id="5002"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003"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004"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38</xdr:row>
      <xdr:rowOff>121947</xdr:rowOff>
    </xdr:from>
    <xdr:to>
      <xdr:col>48</xdr:col>
      <xdr:colOff>3756</xdr:colOff>
      <xdr:row>39</xdr:row>
      <xdr:rowOff>96744</xdr:rowOff>
    </xdr:to>
    <xdr:sp macro="" textlink="">
      <xdr:nvSpPr>
        <xdr:cNvPr id="5005"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006"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007"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38</xdr:row>
      <xdr:rowOff>121947</xdr:rowOff>
    </xdr:from>
    <xdr:to>
      <xdr:col>49</xdr:col>
      <xdr:colOff>3756</xdr:colOff>
      <xdr:row>39</xdr:row>
      <xdr:rowOff>96744</xdr:rowOff>
    </xdr:to>
    <xdr:sp macro="" textlink="">
      <xdr:nvSpPr>
        <xdr:cNvPr id="5008"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38</xdr:row>
      <xdr:rowOff>121947</xdr:rowOff>
    </xdr:from>
    <xdr:to>
      <xdr:col>49</xdr:col>
      <xdr:colOff>1012243</xdr:colOff>
      <xdr:row>39</xdr:row>
      <xdr:rowOff>96744</xdr:rowOff>
    </xdr:to>
    <xdr:sp macro="" textlink="">
      <xdr:nvSpPr>
        <xdr:cNvPr id="5009"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38</xdr:row>
      <xdr:rowOff>121947</xdr:rowOff>
    </xdr:from>
    <xdr:to>
      <xdr:col>49</xdr:col>
      <xdr:colOff>1012243</xdr:colOff>
      <xdr:row>39</xdr:row>
      <xdr:rowOff>96744</xdr:rowOff>
    </xdr:to>
    <xdr:sp macro="" textlink="">
      <xdr:nvSpPr>
        <xdr:cNvPr id="5010"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38</xdr:row>
      <xdr:rowOff>121947</xdr:rowOff>
    </xdr:from>
    <xdr:to>
      <xdr:col>49</xdr:col>
      <xdr:colOff>3756</xdr:colOff>
      <xdr:row>39</xdr:row>
      <xdr:rowOff>96744</xdr:rowOff>
    </xdr:to>
    <xdr:sp macro="" textlink="">
      <xdr:nvSpPr>
        <xdr:cNvPr id="5011"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38</xdr:row>
      <xdr:rowOff>121947</xdr:rowOff>
    </xdr:from>
    <xdr:to>
      <xdr:col>49</xdr:col>
      <xdr:colOff>1012243</xdr:colOff>
      <xdr:row>39</xdr:row>
      <xdr:rowOff>96744</xdr:rowOff>
    </xdr:to>
    <xdr:sp macro="" textlink="">
      <xdr:nvSpPr>
        <xdr:cNvPr id="5012"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38</xdr:row>
      <xdr:rowOff>121947</xdr:rowOff>
    </xdr:from>
    <xdr:to>
      <xdr:col>49</xdr:col>
      <xdr:colOff>1012243</xdr:colOff>
      <xdr:row>39</xdr:row>
      <xdr:rowOff>96744</xdr:rowOff>
    </xdr:to>
    <xdr:sp macro="" textlink="">
      <xdr:nvSpPr>
        <xdr:cNvPr id="5013"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38</xdr:row>
      <xdr:rowOff>121947</xdr:rowOff>
    </xdr:from>
    <xdr:to>
      <xdr:col>50</xdr:col>
      <xdr:colOff>3756</xdr:colOff>
      <xdr:row>39</xdr:row>
      <xdr:rowOff>96744</xdr:rowOff>
    </xdr:to>
    <xdr:sp macro="" textlink="">
      <xdr:nvSpPr>
        <xdr:cNvPr id="5014"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015"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016"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38</xdr:row>
      <xdr:rowOff>121947</xdr:rowOff>
    </xdr:from>
    <xdr:to>
      <xdr:col>50</xdr:col>
      <xdr:colOff>3756</xdr:colOff>
      <xdr:row>39</xdr:row>
      <xdr:rowOff>96744</xdr:rowOff>
    </xdr:to>
    <xdr:sp macro="" textlink="">
      <xdr:nvSpPr>
        <xdr:cNvPr id="5017"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018"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019"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38</xdr:row>
      <xdr:rowOff>121947</xdr:rowOff>
    </xdr:from>
    <xdr:to>
      <xdr:col>51</xdr:col>
      <xdr:colOff>3756</xdr:colOff>
      <xdr:row>39</xdr:row>
      <xdr:rowOff>96744</xdr:rowOff>
    </xdr:to>
    <xdr:sp macro="" textlink="">
      <xdr:nvSpPr>
        <xdr:cNvPr id="5020"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38</xdr:row>
      <xdr:rowOff>121947</xdr:rowOff>
    </xdr:from>
    <xdr:to>
      <xdr:col>51</xdr:col>
      <xdr:colOff>1012243</xdr:colOff>
      <xdr:row>39</xdr:row>
      <xdr:rowOff>96744</xdr:rowOff>
    </xdr:to>
    <xdr:sp macro="" textlink="">
      <xdr:nvSpPr>
        <xdr:cNvPr id="5021"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38</xdr:row>
      <xdr:rowOff>121947</xdr:rowOff>
    </xdr:from>
    <xdr:to>
      <xdr:col>51</xdr:col>
      <xdr:colOff>1012243</xdr:colOff>
      <xdr:row>39</xdr:row>
      <xdr:rowOff>96744</xdr:rowOff>
    </xdr:to>
    <xdr:sp macro="" textlink="">
      <xdr:nvSpPr>
        <xdr:cNvPr id="5022"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38</xdr:row>
      <xdr:rowOff>121947</xdr:rowOff>
    </xdr:from>
    <xdr:to>
      <xdr:col>51</xdr:col>
      <xdr:colOff>3756</xdr:colOff>
      <xdr:row>39</xdr:row>
      <xdr:rowOff>96744</xdr:rowOff>
    </xdr:to>
    <xdr:sp macro="" textlink="">
      <xdr:nvSpPr>
        <xdr:cNvPr id="5023"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38</xdr:row>
      <xdr:rowOff>121947</xdr:rowOff>
    </xdr:from>
    <xdr:to>
      <xdr:col>51</xdr:col>
      <xdr:colOff>1012243</xdr:colOff>
      <xdr:row>39</xdr:row>
      <xdr:rowOff>96744</xdr:rowOff>
    </xdr:to>
    <xdr:sp macro="" textlink="">
      <xdr:nvSpPr>
        <xdr:cNvPr id="5024"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38</xdr:row>
      <xdr:rowOff>121947</xdr:rowOff>
    </xdr:from>
    <xdr:to>
      <xdr:col>51</xdr:col>
      <xdr:colOff>1012243</xdr:colOff>
      <xdr:row>39</xdr:row>
      <xdr:rowOff>96744</xdr:rowOff>
    </xdr:to>
    <xdr:sp macro="" textlink="">
      <xdr:nvSpPr>
        <xdr:cNvPr id="5025"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38</xdr:row>
      <xdr:rowOff>121947</xdr:rowOff>
    </xdr:from>
    <xdr:to>
      <xdr:col>52</xdr:col>
      <xdr:colOff>3756</xdr:colOff>
      <xdr:row>39</xdr:row>
      <xdr:rowOff>96744</xdr:rowOff>
    </xdr:to>
    <xdr:sp macro="" textlink="">
      <xdr:nvSpPr>
        <xdr:cNvPr id="5026"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38</xdr:row>
      <xdr:rowOff>121947</xdr:rowOff>
    </xdr:from>
    <xdr:to>
      <xdr:col>52</xdr:col>
      <xdr:colOff>1012243</xdr:colOff>
      <xdr:row>39</xdr:row>
      <xdr:rowOff>96744</xdr:rowOff>
    </xdr:to>
    <xdr:sp macro="" textlink="">
      <xdr:nvSpPr>
        <xdr:cNvPr id="5027"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38</xdr:row>
      <xdr:rowOff>121947</xdr:rowOff>
    </xdr:from>
    <xdr:to>
      <xdr:col>52</xdr:col>
      <xdr:colOff>1012243</xdr:colOff>
      <xdr:row>39</xdr:row>
      <xdr:rowOff>96744</xdr:rowOff>
    </xdr:to>
    <xdr:sp macro="" textlink="">
      <xdr:nvSpPr>
        <xdr:cNvPr id="5028"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38</xdr:row>
      <xdr:rowOff>121947</xdr:rowOff>
    </xdr:from>
    <xdr:to>
      <xdr:col>52</xdr:col>
      <xdr:colOff>3756</xdr:colOff>
      <xdr:row>39</xdr:row>
      <xdr:rowOff>96744</xdr:rowOff>
    </xdr:to>
    <xdr:sp macro="" textlink="">
      <xdr:nvSpPr>
        <xdr:cNvPr id="5029"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38</xdr:row>
      <xdr:rowOff>121947</xdr:rowOff>
    </xdr:from>
    <xdr:to>
      <xdr:col>52</xdr:col>
      <xdr:colOff>1012243</xdr:colOff>
      <xdr:row>39</xdr:row>
      <xdr:rowOff>96744</xdr:rowOff>
    </xdr:to>
    <xdr:sp macro="" textlink="">
      <xdr:nvSpPr>
        <xdr:cNvPr id="5030"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38</xdr:row>
      <xdr:rowOff>121947</xdr:rowOff>
    </xdr:from>
    <xdr:to>
      <xdr:col>52</xdr:col>
      <xdr:colOff>1012243</xdr:colOff>
      <xdr:row>39</xdr:row>
      <xdr:rowOff>96744</xdr:rowOff>
    </xdr:to>
    <xdr:sp macro="" textlink="">
      <xdr:nvSpPr>
        <xdr:cNvPr id="5031"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38</xdr:row>
      <xdr:rowOff>121947</xdr:rowOff>
    </xdr:from>
    <xdr:to>
      <xdr:col>53</xdr:col>
      <xdr:colOff>3756</xdr:colOff>
      <xdr:row>39</xdr:row>
      <xdr:rowOff>96744</xdr:rowOff>
    </xdr:to>
    <xdr:sp macro="" textlink="">
      <xdr:nvSpPr>
        <xdr:cNvPr id="5032"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38</xdr:row>
      <xdr:rowOff>121947</xdr:rowOff>
    </xdr:from>
    <xdr:to>
      <xdr:col>53</xdr:col>
      <xdr:colOff>1012243</xdr:colOff>
      <xdr:row>39</xdr:row>
      <xdr:rowOff>96744</xdr:rowOff>
    </xdr:to>
    <xdr:sp macro="" textlink="">
      <xdr:nvSpPr>
        <xdr:cNvPr id="5033"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38</xdr:row>
      <xdr:rowOff>121947</xdr:rowOff>
    </xdr:from>
    <xdr:to>
      <xdr:col>53</xdr:col>
      <xdr:colOff>1012243</xdr:colOff>
      <xdr:row>39</xdr:row>
      <xdr:rowOff>96744</xdr:rowOff>
    </xdr:to>
    <xdr:sp macro="" textlink="">
      <xdr:nvSpPr>
        <xdr:cNvPr id="5034"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38</xdr:row>
      <xdr:rowOff>121947</xdr:rowOff>
    </xdr:from>
    <xdr:to>
      <xdr:col>53</xdr:col>
      <xdr:colOff>3756</xdr:colOff>
      <xdr:row>39</xdr:row>
      <xdr:rowOff>96744</xdr:rowOff>
    </xdr:to>
    <xdr:sp macro="" textlink="">
      <xdr:nvSpPr>
        <xdr:cNvPr id="5035"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38</xdr:row>
      <xdr:rowOff>121947</xdr:rowOff>
    </xdr:from>
    <xdr:to>
      <xdr:col>53</xdr:col>
      <xdr:colOff>1012243</xdr:colOff>
      <xdr:row>39</xdr:row>
      <xdr:rowOff>96744</xdr:rowOff>
    </xdr:to>
    <xdr:sp macro="" textlink="">
      <xdr:nvSpPr>
        <xdr:cNvPr id="5036"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38</xdr:row>
      <xdr:rowOff>121947</xdr:rowOff>
    </xdr:from>
    <xdr:to>
      <xdr:col>53</xdr:col>
      <xdr:colOff>1012243</xdr:colOff>
      <xdr:row>39</xdr:row>
      <xdr:rowOff>96744</xdr:rowOff>
    </xdr:to>
    <xdr:sp macro="" textlink="">
      <xdr:nvSpPr>
        <xdr:cNvPr id="5037"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38</xdr:row>
      <xdr:rowOff>121947</xdr:rowOff>
    </xdr:from>
    <xdr:to>
      <xdr:col>54</xdr:col>
      <xdr:colOff>3756</xdr:colOff>
      <xdr:row>39</xdr:row>
      <xdr:rowOff>96744</xdr:rowOff>
    </xdr:to>
    <xdr:sp macro="" textlink="">
      <xdr:nvSpPr>
        <xdr:cNvPr id="5038"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38</xdr:row>
      <xdr:rowOff>121947</xdr:rowOff>
    </xdr:from>
    <xdr:to>
      <xdr:col>54</xdr:col>
      <xdr:colOff>1012243</xdr:colOff>
      <xdr:row>39</xdr:row>
      <xdr:rowOff>96744</xdr:rowOff>
    </xdr:to>
    <xdr:sp macro="" textlink="">
      <xdr:nvSpPr>
        <xdr:cNvPr id="5039"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38</xdr:row>
      <xdr:rowOff>121947</xdr:rowOff>
    </xdr:from>
    <xdr:to>
      <xdr:col>54</xdr:col>
      <xdr:colOff>1012243</xdr:colOff>
      <xdr:row>39</xdr:row>
      <xdr:rowOff>96744</xdr:rowOff>
    </xdr:to>
    <xdr:sp macro="" textlink="">
      <xdr:nvSpPr>
        <xdr:cNvPr id="5040"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38</xdr:row>
      <xdr:rowOff>121947</xdr:rowOff>
    </xdr:from>
    <xdr:to>
      <xdr:col>54</xdr:col>
      <xdr:colOff>3756</xdr:colOff>
      <xdr:row>39</xdr:row>
      <xdr:rowOff>96744</xdr:rowOff>
    </xdr:to>
    <xdr:sp macro="" textlink="">
      <xdr:nvSpPr>
        <xdr:cNvPr id="5041"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38</xdr:row>
      <xdr:rowOff>121947</xdr:rowOff>
    </xdr:from>
    <xdr:to>
      <xdr:col>54</xdr:col>
      <xdr:colOff>1012243</xdr:colOff>
      <xdr:row>39</xdr:row>
      <xdr:rowOff>96744</xdr:rowOff>
    </xdr:to>
    <xdr:sp macro="" textlink="">
      <xdr:nvSpPr>
        <xdr:cNvPr id="5042"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38</xdr:row>
      <xdr:rowOff>121947</xdr:rowOff>
    </xdr:from>
    <xdr:to>
      <xdr:col>54</xdr:col>
      <xdr:colOff>1012243</xdr:colOff>
      <xdr:row>39</xdr:row>
      <xdr:rowOff>96744</xdr:rowOff>
    </xdr:to>
    <xdr:sp macro="" textlink="">
      <xdr:nvSpPr>
        <xdr:cNvPr id="5043"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5044"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5045"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5046"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5047"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5048"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5049"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5050"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5051"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5052"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5053"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5054"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5055"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5056"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5057"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5058"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5059"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5060"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5061"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5062"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5063"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5064"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5065"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5066"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5067"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68"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69"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70"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71"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72"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73"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7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7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76"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7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7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7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80"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8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8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8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8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8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8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8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8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8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90"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9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9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9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9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9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9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9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09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09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0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0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02"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0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0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05"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0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0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0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0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1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1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12"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13"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1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15"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16"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1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1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1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2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21"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2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23"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2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2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26"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2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2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2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0"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1"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2"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5"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3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3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4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41"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4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43"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4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4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46"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4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4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4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50"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5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5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5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5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5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5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5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5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5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6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6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62"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6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6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65"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6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6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6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516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7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517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7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7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7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7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7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7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7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7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8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8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8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8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8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8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8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8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8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8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9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9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9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9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9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9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9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19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9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19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0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0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0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0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0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0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0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0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0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0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1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1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1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1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1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1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1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1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1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1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2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2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2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2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2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2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2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2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2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2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3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3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3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3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3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3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3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3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3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3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4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4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4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4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4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4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4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4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4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4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5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5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5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5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5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5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5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5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5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5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6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6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6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6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6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6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6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6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6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6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7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7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7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7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7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7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7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7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7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7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8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8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8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8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28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28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0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31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2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2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32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3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3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35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5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5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35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5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6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36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6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6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36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8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8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39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9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39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39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42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42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42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43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3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3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43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3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3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44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4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4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47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7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7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48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48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2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2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2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2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2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2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2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3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3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3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6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6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6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6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6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6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6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6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7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57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7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57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1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1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1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1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1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1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1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1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8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8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8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8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8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8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8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8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8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8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9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9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9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9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9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9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9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69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9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69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4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4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4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4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4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4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4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4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5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5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5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5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5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5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5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5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5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5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6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6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6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576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6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576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618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618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618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618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618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618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618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618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619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619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632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632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632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632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632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632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2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2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3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3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3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3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3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3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3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3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3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3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4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4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4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4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4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4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4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4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4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4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5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5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5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5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5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5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5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5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5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5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6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6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6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6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6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6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6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6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6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6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7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7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7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7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7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7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7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7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7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7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8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8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8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8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8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8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8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8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8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8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9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9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9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9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9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9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9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9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39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39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0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0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0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0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0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0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0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0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0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0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1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1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1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1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1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1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1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1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1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1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2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2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2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2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2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2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2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2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2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2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3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3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3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3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3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3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3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3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3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3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4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4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4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4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4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4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4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4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4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4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5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5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5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5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5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5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5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5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5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5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6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6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6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6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6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6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6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6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6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6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7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7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7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7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7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7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7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7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7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7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8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8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8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8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8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8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8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8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8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8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9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9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9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9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9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49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9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9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9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49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0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0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0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0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0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0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0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0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0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0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1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1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1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1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1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1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1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1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1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1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2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2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2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2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2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2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2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2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2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2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3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3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3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3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3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3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3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3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3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3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4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4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4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4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4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4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4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4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4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4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5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5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5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5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5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5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5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5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5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5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6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6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6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6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6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6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6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6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6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6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7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7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7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7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7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7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7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7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7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7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8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8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8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8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8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8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8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8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8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8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9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9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9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59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9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9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9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9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9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59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0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0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0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0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0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0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0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0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0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0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1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1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1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1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1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1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1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1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1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1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2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2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2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2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2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2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2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2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2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2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3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3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3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38</xdr:row>
      <xdr:rowOff>121947</xdr:rowOff>
    </xdr:from>
    <xdr:to>
      <xdr:col>82</xdr:col>
      <xdr:colOff>3756</xdr:colOff>
      <xdr:row>39</xdr:row>
      <xdr:rowOff>96744</xdr:rowOff>
    </xdr:to>
    <xdr:sp macro="" textlink="">
      <xdr:nvSpPr>
        <xdr:cNvPr id="663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38</xdr:row>
      <xdr:rowOff>121947</xdr:rowOff>
    </xdr:from>
    <xdr:to>
      <xdr:col>82</xdr:col>
      <xdr:colOff>1012243</xdr:colOff>
      <xdr:row>39</xdr:row>
      <xdr:rowOff>96744</xdr:rowOff>
    </xdr:to>
    <xdr:sp macro="" textlink="">
      <xdr:nvSpPr>
        <xdr:cNvPr id="663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1412293</xdr:colOff>
      <xdr:row>38</xdr:row>
      <xdr:rowOff>1893597</xdr:rowOff>
    </xdr:from>
    <xdr:to>
      <xdr:col>82</xdr:col>
      <xdr:colOff>1412293</xdr:colOff>
      <xdr:row>43</xdr:row>
      <xdr:rowOff>249144</xdr:rowOff>
    </xdr:to>
    <xdr:sp macro="" textlink="">
      <xdr:nvSpPr>
        <xdr:cNvPr id="6635" name="WordArt 6"/>
        <xdr:cNvSpPr>
          <a:spLocks noChangeArrowheads="1" noChangeShapeType="1" noTextEdit="1"/>
        </xdr:cNvSpPr>
      </xdr:nvSpPr>
      <xdr:spPr bwMode="auto">
        <a:xfrm>
          <a:off x="104091793" y="20905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6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6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7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7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2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8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8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69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69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70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70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70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70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70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38</xdr:row>
      <xdr:rowOff>121947</xdr:rowOff>
    </xdr:from>
    <xdr:to>
      <xdr:col>83</xdr:col>
      <xdr:colOff>3756</xdr:colOff>
      <xdr:row>39</xdr:row>
      <xdr:rowOff>96744</xdr:rowOff>
    </xdr:to>
    <xdr:sp macro="" textlink="">
      <xdr:nvSpPr>
        <xdr:cNvPr id="70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70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38</xdr:row>
      <xdr:rowOff>121947</xdr:rowOff>
    </xdr:from>
    <xdr:to>
      <xdr:col>83</xdr:col>
      <xdr:colOff>1012243</xdr:colOff>
      <xdr:row>39</xdr:row>
      <xdr:rowOff>96744</xdr:rowOff>
    </xdr:to>
    <xdr:sp macro="" textlink="">
      <xdr:nvSpPr>
        <xdr:cNvPr id="70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2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0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0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1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1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0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2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2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38</xdr:row>
      <xdr:rowOff>121947</xdr:rowOff>
    </xdr:from>
    <xdr:to>
      <xdr:col>84</xdr:col>
      <xdr:colOff>3756</xdr:colOff>
      <xdr:row>39</xdr:row>
      <xdr:rowOff>96744</xdr:rowOff>
    </xdr:to>
    <xdr:sp macro="" textlink="">
      <xdr:nvSpPr>
        <xdr:cNvPr id="73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38</xdr:row>
      <xdr:rowOff>121947</xdr:rowOff>
    </xdr:from>
    <xdr:to>
      <xdr:col>84</xdr:col>
      <xdr:colOff>1012243</xdr:colOff>
      <xdr:row>39</xdr:row>
      <xdr:rowOff>96744</xdr:rowOff>
    </xdr:to>
    <xdr:sp macro="" textlink="">
      <xdr:nvSpPr>
        <xdr:cNvPr id="73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932868</xdr:colOff>
      <xdr:row>38</xdr:row>
      <xdr:rowOff>106072</xdr:rowOff>
    </xdr:from>
    <xdr:to>
      <xdr:col>84</xdr:col>
      <xdr:colOff>932868</xdr:colOff>
      <xdr:row>39</xdr:row>
      <xdr:rowOff>80869</xdr:rowOff>
    </xdr:to>
    <xdr:sp macro="" textlink="">
      <xdr:nvSpPr>
        <xdr:cNvPr id="7379" name="WordArt 6"/>
        <xdr:cNvSpPr>
          <a:spLocks noChangeArrowheads="1" noChangeShapeType="1" noTextEdit="1"/>
        </xdr:cNvSpPr>
      </xdr:nvSpPr>
      <xdr:spPr bwMode="auto">
        <a:xfrm>
          <a:off x="100913618" y="16711322"/>
          <a:ext cx="0" cy="275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3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3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0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4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4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2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5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5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0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6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6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2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7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7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9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9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9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9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9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9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9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38</xdr:row>
      <xdr:rowOff>121947</xdr:rowOff>
    </xdr:from>
    <xdr:to>
      <xdr:col>85</xdr:col>
      <xdr:colOff>3756</xdr:colOff>
      <xdr:row>39</xdr:row>
      <xdr:rowOff>96744</xdr:rowOff>
    </xdr:to>
    <xdr:sp macro="" textlink="">
      <xdr:nvSpPr>
        <xdr:cNvPr id="79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9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38</xdr:row>
      <xdr:rowOff>121947</xdr:rowOff>
    </xdr:from>
    <xdr:to>
      <xdr:col>85</xdr:col>
      <xdr:colOff>1012243</xdr:colOff>
      <xdr:row>39</xdr:row>
      <xdr:rowOff>96744</xdr:rowOff>
    </xdr:to>
    <xdr:sp macro="" textlink="">
      <xdr:nvSpPr>
        <xdr:cNvPr id="79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79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79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0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2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0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0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1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1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0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38</xdr:row>
      <xdr:rowOff>121947</xdr:rowOff>
    </xdr:from>
    <xdr:to>
      <xdr:col>86</xdr:col>
      <xdr:colOff>3756</xdr:colOff>
      <xdr:row>39</xdr:row>
      <xdr:rowOff>96744</xdr:rowOff>
    </xdr:to>
    <xdr:sp macro="" textlink="">
      <xdr:nvSpPr>
        <xdr:cNvPr id="82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38</xdr:row>
      <xdr:rowOff>121947</xdr:rowOff>
    </xdr:from>
    <xdr:to>
      <xdr:col>86</xdr:col>
      <xdr:colOff>1012243</xdr:colOff>
      <xdr:row>39</xdr:row>
      <xdr:rowOff>96744</xdr:rowOff>
    </xdr:to>
    <xdr:sp macro="" textlink="">
      <xdr:nvSpPr>
        <xdr:cNvPr id="82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2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2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3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3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4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4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2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5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5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38</xdr:row>
      <xdr:rowOff>121947</xdr:rowOff>
    </xdr:from>
    <xdr:to>
      <xdr:col>87</xdr:col>
      <xdr:colOff>3756</xdr:colOff>
      <xdr:row>39</xdr:row>
      <xdr:rowOff>96744</xdr:rowOff>
    </xdr:to>
    <xdr:sp macro="" textlink="">
      <xdr:nvSpPr>
        <xdr:cNvPr id="86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38</xdr:row>
      <xdr:rowOff>121947</xdr:rowOff>
    </xdr:from>
    <xdr:to>
      <xdr:col>87</xdr:col>
      <xdr:colOff>1012243</xdr:colOff>
      <xdr:row>39</xdr:row>
      <xdr:rowOff>96744</xdr:rowOff>
    </xdr:to>
    <xdr:sp macro="" textlink="">
      <xdr:nvSpPr>
        <xdr:cNvPr id="86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6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6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2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7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7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8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8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89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89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0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38</xdr:row>
      <xdr:rowOff>121947</xdr:rowOff>
    </xdr:from>
    <xdr:to>
      <xdr:col>88</xdr:col>
      <xdr:colOff>3756</xdr:colOff>
      <xdr:row>39</xdr:row>
      <xdr:rowOff>96744</xdr:rowOff>
    </xdr:to>
    <xdr:sp macro="" textlink="">
      <xdr:nvSpPr>
        <xdr:cNvPr id="90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38</xdr:row>
      <xdr:rowOff>121947</xdr:rowOff>
    </xdr:from>
    <xdr:to>
      <xdr:col>88</xdr:col>
      <xdr:colOff>1012243</xdr:colOff>
      <xdr:row>39</xdr:row>
      <xdr:rowOff>96744</xdr:rowOff>
    </xdr:to>
    <xdr:sp macro="" textlink="">
      <xdr:nvSpPr>
        <xdr:cNvPr id="90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0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0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1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1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6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8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9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2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2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1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2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2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2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4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4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5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5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5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6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7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7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8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8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3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3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1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3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6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4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4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5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5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6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6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7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7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8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8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9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9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9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38</xdr:row>
      <xdr:rowOff>121947</xdr:rowOff>
    </xdr:from>
    <xdr:to>
      <xdr:col>89</xdr:col>
      <xdr:colOff>3756</xdr:colOff>
      <xdr:row>39</xdr:row>
      <xdr:rowOff>96744</xdr:rowOff>
    </xdr:to>
    <xdr:sp macro="" textlink="">
      <xdr:nvSpPr>
        <xdr:cNvPr id="99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9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38</xdr:row>
      <xdr:rowOff>121947</xdr:rowOff>
    </xdr:from>
    <xdr:to>
      <xdr:col>89</xdr:col>
      <xdr:colOff>1012243</xdr:colOff>
      <xdr:row>39</xdr:row>
      <xdr:rowOff>96744</xdr:rowOff>
    </xdr:to>
    <xdr:sp macro="" textlink="">
      <xdr:nvSpPr>
        <xdr:cNvPr id="99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99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99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0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0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1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1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2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2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38</xdr:row>
      <xdr:rowOff>121947</xdr:rowOff>
    </xdr:from>
    <xdr:to>
      <xdr:col>90</xdr:col>
      <xdr:colOff>3756</xdr:colOff>
      <xdr:row>39</xdr:row>
      <xdr:rowOff>96744</xdr:rowOff>
    </xdr:to>
    <xdr:sp macro="" textlink="">
      <xdr:nvSpPr>
        <xdr:cNvPr id="103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38</xdr:row>
      <xdr:rowOff>121947</xdr:rowOff>
    </xdr:from>
    <xdr:to>
      <xdr:col>90</xdr:col>
      <xdr:colOff>1012243</xdr:colOff>
      <xdr:row>39</xdr:row>
      <xdr:rowOff>96744</xdr:rowOff>
    </xdr:to>
    <xdr:sp macro="" textlink="">
      <xdr:nvSpPr>
        <xdr:cNvPr id="103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3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3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4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4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5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5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6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6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7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7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38</xdr:row>
      <xdr:rowOff>121947</xdr:rowOff>
    </xdr:from>
    <xdr:to>
      <xdr:col>91</xdr:col>
      <xdr:colOff>3756</xdr:colOff>
      <xdr:row>39</xdr:row>
      <xdr:rowOff>96744</xdr:rowOff>
    </xdr:to>
    <xdr:sp macro="" textlink="">
      <xdr:nvSpPr>
        <xdr:cNvPr id="108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38</xdr:row>
      <xdr:rowOff>121947</xdr:rowOff>
    </xdr:from>
    <xdr:to>
      <xdr:col>91</xdr:col>
      <xdr:colOff>1012243</xdr:colOff>
      <xdr:row>39</xdr:row>
      <xdr:rowOff>96744</xdr:rowOff>
    </xdr:to>
    <xdr:sp macro="" textlink="">
      <xdr:nvSpPr>
        <xdr:cNvPr id="108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936043</xdr:colOff>
      <xdr:row>38</xdr:row>
      <xdr:rowOff>121947</xdr:rowOff>
    </xdr:from>
    <xdr:to>
      <xdr:col>91</xdr:col>
      <xdr:colOff>936043</xdr:colOff>
      <xdr:row>39</xdr:row>
      <xdr:rowOff>96744</xdr:rowOff>
    </xdr:to>
    <xdr:sp macro="" textlink="">
      <xdr:nvSpPr>
        <xdr:cNvPr id="10851" name="WordArt 6"/>
        <xdr:cNvSpPr>
          <a:spLocks noChangeArrowheads="1" noChangeShapeType="1" noTextEdit="1"/>
        </xdr:cNvSpPr>
      </xdr:nvSpPr>
      <xdr:spPr bwMode="auto">
        <a:xfrm>
          <a:off x="147868693" y="17400297"/>
          <a:ext cx="0" cy="3213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8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8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09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09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0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0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1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1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38</xdr:row>
      <xdr:rowOff>121947</xdr:rowOff>
    </xdr:from>
    <xdr:to>
      <xdr:col>92</xdr:col>
      <xdr:colOff>3756</xdr:colOff>
      <xdr:row>39</xdr:row>
      <xdr:rowOff>96744</xdr:rowOff>
    </xdr:to>
    <xdr:sp macro="" textlink="">
      <xdr:nvSpPr>
        <xdr:cNvPr id="112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38</xdr:row>
      <xdr:rowOff>121947</xdr:rowOff>
    </xdr:from>
    <xdr:to>
      <xdr:col>92</xdr:col>
      <xdr:colOff>1012243</xdr:colOff>
      <xdr:row>39</xdr:row>
      <xdr:rowOff>96744</xdr:rowOff>
    </xdr:to>
    <xdr:sp macro="" textlink="">
      <xdr:nvSpPr>
        <xdr:cNvPr id="112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2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2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2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2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2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2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2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2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2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2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2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2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3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3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4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4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5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5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6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6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38</xdr:row>
      <xdr:rowOff>121947</xdr:rowOff>
    </xdr:from>
    <xdr:to>
      <xdr:col>93</xdr:col>
      <xdr:colOff>3756</xdr:colOff>
      <xdr:row>39</xdr:row>
      <xdr:rowOff>96744</xdr:rowOff>
    </xdr:to>
    <xdr:sp macro="" textlink="">
      <xdr:nvSpPr>
        <xdr:cNvPr id="117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38</xdr:row>
      <xdr:rowOff>121947</xdr:rowOff>
    </xdr:from>
    <xdr:to>
      <xdr:col>93</xdr:col>
      <xdr:colOff>1012243</xdr:colOff>
      <xdr:row>39</xdr:row>
      <xdr:rowOff>96744</xdr:rowOff>
    </xdr:to>
    <xdr:sp macro="" textlink="">
      <xdr:nvSpPr>
        <xdr:cNvPr id="117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955093</xdr:colOff>
      <xdr:row>38</xdr:row>
      <xdr:rowOff>121947</xdr:rowOff>
    </xdr:from>
    <xdr:to>
      <xdr:col>93</xdr:col>
      <xdr:colOff>955093</xdr:colOff>
      <xdr:row>39</xdr:row>
      <xdr:rowOff>96744</xdr:rowOff>
    </xdr:to>
    <xdr:sp macro="" textlink="">
      <xdr:nvSpPr>
        <xdr:cNvPr id="11723" name="WordArt 6"/>
        <xdr:cNvSpPr>
          <a:spLocks noChangeArrowheads="1" noChangeShapeType="1" noTextEdit="1"/>
        </xdr:cNvSpPr>
      </xdr:nvSpPr>
      <xdr:spPr bwMode="auto">
        <a:xfrm>
          <a:off x="122341693" y="17400297"/>
          <a:ext cx="0" cy="29846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7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7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8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8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7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19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19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0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0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0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1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1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2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2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4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38</xdr:row>
      <xdr:rowOff>121947</xdr:rowOff>
    </xdr:from>
    <xdr:to>
      <xdr:col>94</xdr:col>
      <xdr:colOff>3756</xdr:colOff>
      <xdr:row>39</xdr:row>
      <xdr:rowOff>96744</xdr:rowOff>
    </xdr:to>
    <xdr:sp macro="" textlink="">
      <xdr:nvSpPr>
        <xdr:cNvPr id="121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38</xdr:row>
      <xdr:rowOff>121947</xdr:rowOff>
    </xdr:from>
    <xdr:to>
      <xdr:col>94</xdr:col>
      <xdr:colOff>1012243</xdr:colOff>
      <xdr:row>39</xdr:row>
      <xdr:rowOff>96744</xdr:rowOff>
    </xdr:to>
    <xdr:sp macro="" textlink="">
      <xdr:nvSpPr>
        <xdr:cNvPr id="121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1088443</xdr:colOff>
      <xdr:row>42</xdr:row>
      <xdr:rowOff>45747</xdr:rowOff>
    </xdr:from>
    <xdr:to>
      <xdr:col>78</xdr:col>
      <xdr:colOff>1088443</xdr:colOff>
      <xdr:row>46</xdr:row>
      <xdr:rowOff>1487394</xdr:rowOff>
    </xdr:to>
    <xdr:sp macro="" textlink="">
      <xdr:nvSpPr>
        <xdr:cNvPr id="13094" name="WordArt 6"/>
        <xdr:cNvSpPr>
          <a:spLocks noChangeArrowheads="1" noChangeShapeType="1" noTextEdit="1"/>
        </xdr:cNvSpPr>
      </xdr:nvSpPr>
      <xdr:spPr bwMode="auto">
        <a:xfrm>
          <a:off x="125827843" y="21153147"/>
          <a:ext cx="0" cy="29846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955093</xdr:colOff>
      <xdr:row>41</xdr:row>
      <xdr:rowOff>255297</xdr:rowOff>
    </xdr:from>
    <xdr:to>
      <xdr:col>78</xdr:col>
      <xdr:colOff>955093</xdr:colOff>
      <xdr:row>46</xdr:row>
      <xdr:rowOff>1392144</xdr:rowOff>
    </xdr:to>
    <xdr:sp macro="" textlink="">
      <xdr:nvSpPr>
        <xdr:cNvPr id="13095" name="WordArt 6"/>
        <xdr:cNvSpPr>
          <a:spLocks noChangeArrowheads="1" noChangeShapeType="1" noTextEdit="1"/>
        </xdr:cNvSpPr>
      </xdr:nvSpPr>
      <xdr:spPr bwMode="auto">
        <a:xfrm>
          <a:off x="125694493" y="21057897"/>
          <a:ext cx="0" cy="29846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09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09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09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09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0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0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0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0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0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0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0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0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0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0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1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1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1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1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1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1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1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1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1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1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2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2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2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2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2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2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2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2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2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3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3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3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3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3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3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3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3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3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3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4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4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4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4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4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4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4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4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4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4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5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5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5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5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5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5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5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5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5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6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6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6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6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6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6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6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6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6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6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7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7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7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7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7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7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7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7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7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7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8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8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8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8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8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8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8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8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8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9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9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9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9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9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9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9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9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19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19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0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0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0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0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0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0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0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0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0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0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1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1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1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1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1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1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1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1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1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1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2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2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3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3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3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3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3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3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3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3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3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3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4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4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4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4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4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4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4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4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4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4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5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5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5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5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5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5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5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5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5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6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6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6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6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6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6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6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6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6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6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7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7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7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7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7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7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7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7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7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7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8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8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8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8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8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8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8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8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8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9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9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9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9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9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9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9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9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29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29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0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0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0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0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0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0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0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0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0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0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1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1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1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1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1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1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1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1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1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1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2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2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2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2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2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2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2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2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2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3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3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3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3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3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3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3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3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3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3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4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4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4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4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4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4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4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4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4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4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5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5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5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5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5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5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5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5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5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6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6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6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6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6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6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6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6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6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6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7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7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7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7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7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7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7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7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7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7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8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8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8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8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8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8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8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8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8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9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39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9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9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9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9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9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9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9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39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0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0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0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0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0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0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0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0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0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0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1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1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1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1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1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1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1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1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1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1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2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2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2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2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2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2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2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2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2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3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3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3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3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3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3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3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3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3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3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4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4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4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4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4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4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4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4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4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4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5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5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5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5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5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5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5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5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5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6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6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6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6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6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6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6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6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6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6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7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7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7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7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7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7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7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7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7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7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8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8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8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8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8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8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8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8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8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9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9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9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9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9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9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9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9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49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49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0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0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0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0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0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0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0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0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0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0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1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1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1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1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1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1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1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1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1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1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2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2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2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2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2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2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2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2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2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3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3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3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3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3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3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3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3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3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3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4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4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4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4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4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4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4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4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4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4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5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5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5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5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5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5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5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5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5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6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6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6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6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6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6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6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6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6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6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7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7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7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7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7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7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7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7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7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7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8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8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8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8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8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8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8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8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8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9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9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9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9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9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59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9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9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9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59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0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0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0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0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0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0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0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0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0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0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1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1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1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1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1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1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1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1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1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1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2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2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2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2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2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2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2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2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2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3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3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3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3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3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3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3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3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3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3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4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4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4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4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4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4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4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4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4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4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5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5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5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5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5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5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5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5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5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6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6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6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6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6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6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6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6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6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6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7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7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7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7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7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7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7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7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7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7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8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8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8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8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8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8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8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8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8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9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9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9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9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9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9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9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9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69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69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0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0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0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0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0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0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0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0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0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0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1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1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1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1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1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1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1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1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1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1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2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2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3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3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3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3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3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3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3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3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3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3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4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4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4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4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4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4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4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4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4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4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5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5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5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5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5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5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5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5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5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6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6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6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6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6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6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6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6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6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6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7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7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7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7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7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7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7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7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7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7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8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8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8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8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8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8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8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8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8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9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9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9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9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9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9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9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9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79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79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0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0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0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0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0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0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0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0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0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0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1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1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1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1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1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1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1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1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1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1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2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2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2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2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2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2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2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2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2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3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3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3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3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3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3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3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3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3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3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4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4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4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4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4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4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4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4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4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4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5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5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5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5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5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5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5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5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5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6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6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6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6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6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6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6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6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6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6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7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7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7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7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7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7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7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7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7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7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8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8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8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8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8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8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8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8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8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9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89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9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9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9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9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9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9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9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89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0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0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0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0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0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0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0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0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0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0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1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1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1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1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1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1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1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1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1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1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2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2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2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2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2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2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2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2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2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3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3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3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3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3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3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3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3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3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3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4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4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4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4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4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4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4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4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4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4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5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5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5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5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5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5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5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5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5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6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6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6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6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6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6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6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6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6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6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7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7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7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7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7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7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7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7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7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7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8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8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8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8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8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8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8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8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8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9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9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9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9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9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9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9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9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399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399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0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0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0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0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0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0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0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0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0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0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1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1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1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1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1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1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1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1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1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1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2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2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2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2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2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2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2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2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2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2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3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3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3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3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3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3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3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3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3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3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4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4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4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4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4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4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4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4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4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4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5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5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5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5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5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5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5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5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5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5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6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6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62"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6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6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65"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6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67"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6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6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70"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71"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7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73"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74"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7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76"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7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78"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79"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8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8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8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8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8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8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86"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87"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88"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89"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90"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91"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92"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38</xdr:row>
      <xdr:rowOff>121947</xdr:rowOff>
    </xdr:from>
    <xdr:to>
      <xdr:col>95</xdr:col>
      <xdr:colOff>3756</xdr:colOff>
      <xdr:row>39</xdr:row>
      <xdr:rowOff>96744</xdr:rowOff>
    </xdr:to>
    <xdr:sp macro="" textlink="">
      <xdr:nvSpPr>
        <xdr:cNvPr id="14093" name="WordArt 6"/>
        <xdr:cNvSpPr>
          <a:spLocks noChangeArrowheads="1" noChangeShapeType="1" noTextEdit="1"/>
        </xdr:cNvSpPr>
      </xdr:nvSpPr>
      <xdr:spPr bwMode="auto">
        <a:xfrm>
          <a:off x="11900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94"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38</xdr:row>
      <xdr:rowOff>121947</xdr:rowOff>
    </xdr:from>
    <xdr:to>
      <xdr:col>95</xdr:col>
      <xdr:colOff>1012243</xdr:colOff>
      <xdr:row>39</xdr:row>
      <xdr:rowOff>96744</xdr:rowOff>
    </xdr:to>
    <xdr:sp macro="" textlink="">
      <xdr:nvSpPr>
        <xdr:cNvPr id="14095" name="WordArt 6"/>
        <xdr:cNvSpPr>
          <a:spLocks noChangeArrowheads="1" noChangeShapeType="1" noTextEdit="1"/>
        </xdr:cNvSpPr>
      </xdr:nvSpPr>
      <xdr:spPr bwMode="auto">
        <a:xfrm>
          <a:off x="12001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0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0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0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0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1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1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2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2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3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3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4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4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5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5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6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6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7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7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8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8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49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49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0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0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38</xdr:row>
      <xdr:rowOff>121947</xdr:rowOff>
    </xdr:from>
    <xdr:to>
      <xdr:col>96</xdr:col>
      <xdr:colOff>3756</xdr:colOff>
      <xdr:row>39</xdr:row>
      <xdr:rowOff>96744</xdr:rowOff>
    </xdr:to>
    <xdr:sp macro="" textlink="">
      <xdr:nvSpPr>
        <xdr:cNvPr id="151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38</xdr:row>
      <xdr:rowOff>121947</xdr:rowOff>
    </xdr:from>
    <xdr:to>
      <xdr:col>96</xdr:col>
      <xdr:colOff>1012243</xdr:colOff>
      <xdr:row>39</xdr:row>
      <xdr:rowOff>96744</xdr:rowOff>
    </xdr:to>
    <xdr:sp macro="" textlink="">
      <xdr:nvSpPr>
        <xdr:cNvPr id="151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1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1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2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2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3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3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4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4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5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5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6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6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7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7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8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8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59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59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0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0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1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1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38</xdr:row>
      <xdr:rowOff>121947</xdr:rowOff>
    </xdr:from>
    <xdr:to>
      <xdr:col>97</xdr:col>
      <xdr:colOff>3756</xdr:colOff>
      <xdr:row>39</xdr:row>
      <xdr:rowOff>96744</xdr:rowOff>
    </xdr:to>
    <xdr:sp macro="" textlink="">
      <xdr:nvSpPr>
        <xdr:cNvPr id="162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38</xdr:row>
      <xdr:rowOff>121947</xdr:rowOff>
    </xdr:from>
    <xdr:to>
      <xdr:col>97</xdr:col>
      <xdr:colOff>1012243</xdr:colOff>
      <xdr:row>39</xdr:row>
      <xdr:rowOff>96744</xdr:rowOff>
    </xdr:to>
    <xdr:sp macro="" textlink="">
      <xdr:nvSpPr>
        <xdr:cNvPr id="162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2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2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3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3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4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4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5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5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6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6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7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7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8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8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69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69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0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0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1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1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2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2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3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3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3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3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3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38</xdr:row>
      <xdr:rowOff>121947</xdr:rowOff>
    </xdr:from>
    <xdr:to>
      <xdr:col>98</xdr:col>
      <xdr:colOff>3756</xdr:colOff>
      <xdr:row>39</xdr:row>
      <xdr:rowOff>96744</xdr:rowOff>
    </xdr:to>
    <xdr:sp macro="" textlink="">
      <xdr:nvSpPr>
        <xdr:cNvPr id="173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3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38</xdr:row>
      <xdr:rowOff>121947</xdr:rowOff>
    </xdr:from>
    <xdr:to>
      <xdr:col>98</xdr:col>
      <xdr:colOff>1012243</xdr:colOff>
      <xdr:row>39</xdr:row>
      <xdr:rowOff>96744</xdr:rowOff>
    </xdr:to>
    <xdr:sp macro="" textlink="">
      <xdr:nvSpPr>
        <xdr:cNvPr id="173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3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3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4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4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5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5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6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6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7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7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8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8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79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79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0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0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6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1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1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2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2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2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3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3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4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4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4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4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4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4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4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4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4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4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4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38</xdr:row>
      <xdr:rowOff>121947</xdr:rowOff>
    </xdr:from>
    <xdr:to>
      <xdr:col>99</xdr:col>
      <xdr:colOff>3756</xdr:colOff>
      <xdr:row>39</xdr:row>
      <xdr:rowOff>96744</xdr:rowOff>
    </xdr:to>
    <xdr:sp macro="" textlink="">
      <xdr:nvSpPr>
        <xdr:cNvPr id="184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4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38</xdr:row>
      <xdr:rowOff>121947</xdr:rowOff>
    </xdr:from>
    <xdr:to>
      <xdr:col>99</xdr:col>
      <xdr:colOff>1012243</xdr:colOff>
      <xdr:row>39</xdr:row>
      <xdr:rowOff>96744</xdr:rowOff>
    </xdr:to>
    <xdr:sp macro="" textlink="">
      <xdr:nvSpPr>
        <xdr:cNvPr id="184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46</xdr:row>
      <xdr:rowOff>121947</xdr:rowOff>
    </xdr:from>
    <xdr:to>
      <xdr:col>4</xdr:col>
      <xdr:colOff>3756</xdr:colOff>
      <xdr:row>47</xdr:row>
      <xdr:rowOff>96744</xdr:rowOff>
    </xdr:to>
    <xdr:sp macro="" textlink="">
      <xdr:nvSpPr>
        <xdr:cNvPr id="36587" name="WordArt 6"/>
        <xdr:cNvSpPr>
          <a:spLocks noChangeArrowheads="1" noChangeShapeType="1" noTextEdit="1"/>
        </xdr:cNvSpPr>
      </xdr:nvSpPr>
      <xdr:spPr bwMode="auto">
        <a:xfrm>
          <a:off x="8042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46</xdr:row>
      <xdr:rowOff>121947</xdr:rowOff>
    </xdr:from>
    <xdr:to>
      <xdr:col>5</xdr:col>
      <xdr:colOff>3756</xdr:colOff>
      <xdr:row>47</xdr:row>
      <xdr:rowOff>96744</xdr:rowOff>
    </xdr:to>
    <xdr:sp macro="" textlink="">
      <xdr:nvSpPr>
        <xdr:cNvPr id="36588" name="WordArt 6"/>
        <xdr:cNvSpPr>
          <a:spLocks noChangeArrowheads="1" noChangeShapeType="1" noTextEdit="1"/>
        </xdr:cNvSpPr>
      </xdr:nvSpPr>
      <xdr:spPr bwMode="auto">
        <a:xfrm>
          <a:off x="94144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46</xdr:row>
      <xdr:rowOff>121947</xdr:rowOff>
    </xdr:from>
    <xdr:to>
      <xdr:col>3</xdr:col>
      <xdr:colOff>3756</xdr:colOff>
      <xdr:row>47</xdr:row>
      <xdr:rowOff>96744</xdr:rowOff>
    </xdr:to>
    <xdr:sp macro="" textlink="">
      <xdr:nvSpPr>
        <xdr:cNvPr id="36589" name="WordArt 6"/>
        <xdr:cNvSpPr>
          <a:spLocks noChangeArrowheads="1" noChangeShapeType="1" noTextEdit="1"/>
        </xdr:cNvSpPr>
      </xdr:nvSpPr>
      <xdr:spPr bwMode="auto">
        <a:xfrm>
          <a:off x="6633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46</xdr:row>
      <xdr:rowOff>121947</xdr:rowOff>
    </xdr:from>
    <xdr:to>
      <xdr:col>3</xdr:col>
      <xdr:colOff>1012243</xdr:colOff>
      <xdr:row>47</xdr:row>
      <xdr:rowOff>96744</xdr:rowOff>
    </xdr:to>
    <xdr:sp macro="" textlink="">
      <xdr:nvSpPr>
        <xdr:cNvPr id="36590" name="WordArt 6"/>
        <xdr:cNvSpPr>
          <a:spLocks noChangeArrowheads="1" noChangeShapeType="1" noTextEdit="1"/>
        </xdr:cNvSpPr>
      </xdr:nvSpPr>
      <xdr:spPr bwMode="auto">
        <a:xfrm>
          <a:off x="764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46</xdr:row>
      <xdr:rowOff>121947</xdr:rowOff>
    </xdr:from>
    <xdr:to>
      <xdr:col>3</xdr:col>
      <xdr:colOff>1012243</xdr:colOff>
      <xdr:row>47</xdr:row>
      <xdr:rowOff>96744</xdr:rowOff>
    </xdr:to>
    <xdr:sp macro="" textlink="">
      <xdr:nvSpPr>
        <xdr:cNvPr id="36591" name="WordArt 6"/>
        <xdr:cNvSpPr>
          <a:spLocks noChangeArrowheads="1" noChangeShapeType="1" noTextEdit="1"/>
        </xdr:cNvSpPr>
      </xdr:nvSpPr>
      <xdr:spPr bwMode="auto">
        <a:xfrm>
          <a:off x="764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46</xdr:row>
      <xdr:rowOff>121947</xdr:rowOff>
    </xdr:from>
    <xdr:to>
      <xdr:col>5</xdr:col>
      <xdr:colOff>1012243</xdr:colOff>
      <xdr:row>47</xdr:row>
      <xdr:rowOff>96744</xdr:rowOff>
    </xdr:to>
    <xdr:sp macro="" textlink="">
      <xdr:nvSpPr>
        <xdr:cNvPr id="36592" name="WordArt 6"/>
        <xdr:cNvSpPr>
          <a:spLocks noChangeArrowheads="1" noChangeShapeType="1" noTextEdit="1"/>
        </xdr:cNvSpPr>
      </xdr:nvSpPr>
      <xdr:spPr bwMode="auto">
        <a:xfrm>
          <a:off x="10422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46</xdr:row>
      <xdr:rowOff>121947</xdr:rowOff>
    </xdr:from>
    <xdr:to>
      <xdr:col>5</xdr:col>
      <xdr:colOff>1012243</xdr:colOff>
      <xdr:row>47</xdr:row>
      <xdr:rowOff>96744</xdr:rowOff>
    </xdr:to>
    <xdr:sp macro="" textlink="">
      <xdr:nvSpPr>
        <xdr:cNvPr id="36593" name="WordArt 6"/>
        <xdr:cNvSpPr>
          <a:spLocks noChangeArrowheads="1" noChangeShapeType="1" noTextEdit="1"/>
        </xdr:cNvSpPr>
      </xdr:nvSpPr>
      <xdr:spPr bwMode="auto">
        <a:xfrm>
          <a:off x="10422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46</xdr:row>
      <xdr:rowOff>121947</xdr:rowOff>
    </xdr:from>
    <xdr:to>
      <xdr:col>4</xdr:col>
      <xdr:colOff>3756</xdr:colOff>
      <xdr:row>47</xdr:row>
      <xdr:rowOff>96744</xdr:rowOff>
    </xdr:to>
    <xdr:sp macro="" textlink="">
      <xdr:nvSpPr>
        <xdr:cNvPr id="36594" name="WordArt 6"/>
        <xdr:cNvSpPr>
          <a:spLocks noChangeArrowheads="1" noChangeShapeType="1" noTextEdit="1"/>
        </xdr:cNvSpPr>
      </xdr:nvSpPr>
      <xdr:spPr bwMode="auto">
        <a:xfrm>
          <a:off x="8042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46</xdr:row>
      <xdr:rowOff>121947</xdr:rowOff>
    </xdr:from>
    <xdr:to>
      <xdr:col>5</xdr:col>
      <xdr:colOff>3756</xdr:colOff>
      <xdr:row>47</xdr:row>
      <xdr:rowOff>96744</xdr:rowOff>
    </xdr:to>
    <xdr:sp macro="" textlink="">
      <xdr:nvSpPr>
        <xdr:cNvPr id="36595" name="WordArt 6"/>
        <xdr:cNvSpPr>
          <a:spLocks noChangeArrowheads="1" noChangeShapeType="1" noTextEdit="1"/>
        </xdr:cNvSpPr>
      </xdr:nvSpPr>
      <xdr:spPr bwMode="auto">
        <a:xfrm>
          <a:off x="94144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46</xdr:row>
      <xdr:rowOff>121947</xdr:rowOff>
    </xdr:from>
    <xdr:to>
      <xdr:col>3</xdr:col>
      <xdr:colOff>3756</xdr:colOff>
      <xdr:row>47</xdr:row>
      <xdr:rowOff>96744</xdr:rowOff>
    </xdr:to>
    <xdr:sp macro="" textlink="">
      <xdr:nvSpPr>
        <xdr:cNvPr id="36596" name="WordArt 6"/>
        <xdr:cNvSpPr>
          <a:spLocks noChangeArrowheads="1" noChangeShapeType="1" noTextEdit="1"/>
        </xdr:cNvSpPr>
      </xdr:nvSpPr>
      <xdr:spPr bwMode="auto">
        <a:xfrm>
          <a:off x="6633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46</xdr:row>
      <xdr:rowOff>121947</xdr:rowOff>
    </xdr:from>
    <xdr:to>
      <xdr:col>3</xdr:col>
      <xdr:colOff>1012243</xdr:colOff>
      <xdr:row>47</xdr:row>
      <xdr:rowOff>96744</xdr:rowOff>
    </xdr:to>
    <xdr:sp macro="" textlink="">
      <xdr:nvSpPr>
        <xdr:cNvPr id="36597" name="WordArt 6"/>
        <xdr:cNvSpPr>
          <a:spLocks noChangeArrowheads="1" noChangeShapeType="1" noTextEdit="1"/>
        </xdr:cNvSpPr>
      </xdr:nvSpPr>
      <xdr:spPr bwMode="auto">
        <a:xfrm>
          <a:off x="764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46</xdr:row>
      <xdr:rowOff>121947</xdr:rowOff>
    </xdr:from>
    <xdr:to>
      <xdr:col>3</xdr:col>
      <xdr:colOff>1012243</xdr:colOff>
      <xdr:row>47</xdr:row>
      <xdr:rowOff>96744</xdr:rowOff>
    </xdr:to>
    <xdr:sp macro="" textlink="">
      <xdr:nvSpPr>
        <xdr:cNvPr id="36598" name="WordArt 6"/>
        <xdr:cNvSpPr>
          <a:spLocks noChangeArrowheads="1" noChangeShapeType="1" noTextEdit="1"/>
        </xdr:cNvSpPr>
      </xdr:nvSpPr>
      <xdr:spPr bwMode="auto">
        <a:xfrm>
          <a:off x="764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46</xdr:row>
      <xdr:rowOff>121947</xdr:rowOff>
    </xdr:from>
    <xdr:to>
      <xdr:col>5</xdr:col>
      <xdr:colOff>1012243</xdr:colOff>
      <xdr:row>47</xdr:row>
      <xdr:rowOff>96744</xdr:rowOff>
    </xdr:to>
    <xdr:sp macro="" textlink="">
      <xdr:nvSpPr>
        <xdr:cNvPr id="36599" name="WordArt 6"/>
        <xdr:cNvSpPr>
          <a:spLocks noChangeArrowheads="1" noChangeShapeType="1" noTextEdit="1"/>
        </xdr:cNvSpPr>
      </xdr:nvSpPr>
      <xdr:spPr bwMode="auto">
        <a:xfrm>
          <a:off x="10422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46</xdr:row>
      <xdr:rowOff>121947</xdr:rowOff>
    </xdr:from>
    <xdr:to>
      <xdr:col>5</xdr:col>
      <xdr:colOff>1012243</xdr:colOff>
      <xdr:row>47</xdr:row>
      <xdr:rowOff>96744</xdr:rowOff>
    </xdr:to>
    <xdr:sp macro="" textlink="">
      <xdr:nvSpPr>
        <xdr:cNvPr id="36600" name="WordArt 6"/>
        <xdr:cNvSpPr>
          <a:spLocks noChangeArrowheads="1" noChangeShapeType="1" noTextEdit="1"/>
        </xdr:cNvSpPr>
      </xdr:nvSpPr>
      <xdr:spPr bwMode="auto">
        <a:xfrm>
          <a:off x="10422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01"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02"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03"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04"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05"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06"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0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08"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0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10"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11"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12"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13"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1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15"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1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17"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18"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19"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2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2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22"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2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24"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25"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26"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2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2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29"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30"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46</xdr:row>
      <xdr:rowOff>121947</xdr:rowOff>
    </xdr:from>
    <xdr:to>
      <xdr:col>55</xdr:col>
      <xdr:colOff>3756</xdr:colOff>
      <xdr:row>47</xdr:row>
      <xdr:rowOff>96744</xdr:rowOff>
    </xdr:to>
    <xdr:sp macro="" textlink="">
      <xdr:nvSpPr>
        <xdr:cNvPr id="36631" name="WordArt 6"/>
        <xdr:cNvSpPr>
          <a:spLocks noChangeArrowheads="1" noChangeShapeType="1" noTextEdit="1"/>
        </xdr:cNvSpPr>
      </xdr:nvSpPr>
      <xdr:spPr bwMode="auto">
        <a:xfrm>
          <a:off x="8671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6632"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6633"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1088443</xdr:colOff>
      <xdr:row>46</xdr:row>
      <xdr:rowOff>121947</xdr:rowOff>
    </xdr:from>
    <xdr:to>
      <xdr:col>57</xdr:col>
      <xdr:colOff>1088443</xdr:colOff>
      <xdr:row>47</xdr:row>
      <xdr:rowOff>96744</xdr:rowOff>
    </xdr:to>
    <xdr:sp macro="" textlink="">
      <xdr:nvSpPr>
        <xdr:cNvPr id="36634" name="WordArt 6"/>
        <xdr:cNvSpPr>
          <a:spLocks noChangeArrowheads="1" noChangeShapeType="1" noTextEdit="1"/>
        </xdr:cNvSpPr>
      </xdr:nvSpPr>
      <xdr:spPr bwMode="auto">
        <a:xfrm>
          <a:off x="91194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35"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36"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37"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46</xdr:row>
      <xdr:rowOff>121947</xdr:rowOff>
    </xdr:from>
    <xdr:to>
      <xdr:col>55</xdr:col>
      <xdr:colOff>3756</xdr:colOff>
      <xdr:row>47</xdr:row>
      <xdr:rowOff>96744</xdr:rowOff>
    </xdr:to>
    <xdr:sp macro="" textlink="">
      <xdr:nvSpPr>
        <xdr:cNvPr id="36638" name="WordArt 6"/>
        <xdr:cNvSpPr>
          <a:spLocks noChangeArrowheads="1" noChangeShapeType="1" noTextEdit="1"/>
        </xdr:cNvSpPr>
      </xdr:nvSpPr>
      <xdr:spPr bwMode="auto">
        <a:xfrm>
          <a:off x="8671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6639"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6640"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41"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42"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43"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44"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46</xdr:row>
      <xdr:rowOff>121947</xdr:rowOff>
    </xdr:from>
    <xdr:to>
      <xdr:col>55</xdr:col>
      <xdr:colOff>3756</xdr:colOff>
      <xdr:row>47</xdr:row>
      <xdr:rowOff>96744</xdr:rowOff>
    </xdr:to>
    <xdr:sp macro="" textlink="">
      <xdr:nvSpPr>
        <xdr:cNvPr id="36645" name="WordArt 6"/>
        <xdr:cNvSpPr>
          <a:spLocks noChangeArrowheads="1" noChangeShapeType="1" noTextEdit="1"/>
        </xdr:cNvSpPr>
      </xdr:nvSpPr>
      <xdr:spPr bwMode="auto">
        <a:xfrm>
          <a:off x="8671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6646"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6647"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48"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49"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50"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51"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46</xdr:row>
      <xdr:rowOff>121947</xdr:rowOff>
    </xdr:from>
    <xdr:to>
      <xdr:col>55</xdr:col>
      <xdr:colOff>3756</xdr:colOff>
      <xdr:row>47</xdr:row>
      <xdr:rowOff>96744</xdr:rowOff>
    </xdr:to>
    <xdr:sp macro="" textlink="">
      <xdr:nvSpPr>
        <xdr:cNvPr id="36652" name="WordArt 6"/>
        <xdr:cNvSpPr>
          <a:spLocks noChangeArrowheads="1" noChangeShapeType="1" noTextEdit="1"/>
        </xdr:cNvSpPr>
      </xdr:nvSpPr>
      <xdr:spPr bwMode="auto">
        <a:xfrm>
          <a:off x="8671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6653"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936043</xdr:colOff>
      <xdr:row>46</xdr:row>
      <xdr:rowOff>121947</xdr:rowOff>
    </xdr:from>
    <xdr:to>
      <xdr:col>55</xdr:col>
      <xdr:colOff>936043</xdr:colOff>
      <xdr:row>47</xdr:row>
      <xdr:rowOff>96744</xdr:rowOff>
    </xdr:to>
    <xdr:sp macro="" textlink="">
      <xdr:nvSpPr>
        <xdr:cNvPr id="36654" name="WordArt 6"/>
        <xdr:cNvSpPr>
          <a:spLocks noChangeArrowheads="1" noChangeShapeType="1" noTextEdit="1"/>
        </xdr:cNvSpPr>
      </xdr:nvSpPr>
      <xdr:spPr bwMode="auto">
        <a:xfrm>
          <a:off x="87651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55"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56"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5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65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59"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60"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61"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66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66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6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66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66"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67"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68"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66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67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71"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67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73"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74"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75"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67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67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7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67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80"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81"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6682"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68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68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85"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8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87"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88"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89"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9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9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92"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69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694"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95"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696"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9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69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699"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00"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701"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702"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703"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0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0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6706"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0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6708"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709"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6710"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1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1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1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1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15"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1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1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1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1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20"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2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2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2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2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2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2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2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2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2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3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3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32"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33"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3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35"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36"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3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3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3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674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41"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42"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4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674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4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4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4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4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4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5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5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5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5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5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5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5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5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5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5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6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6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6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6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6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6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6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6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6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6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7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7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677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7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7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7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677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7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7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7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8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8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8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8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8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8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8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8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8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8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9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9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9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9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9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9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9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9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79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79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80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80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80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80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680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80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80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80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680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1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68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68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4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4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4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4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4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4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4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4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4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5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5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5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5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5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5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5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5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5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5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6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6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6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6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6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6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6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6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686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6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7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7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687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7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7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7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7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7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7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7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8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8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8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8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8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8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8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8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8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8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9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9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9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9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9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9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9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9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89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89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690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90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90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90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690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0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0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0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0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0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1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1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1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1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1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1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1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1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1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1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2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2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2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2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2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2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2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2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2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2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3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3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693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3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3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3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693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3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3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3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4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4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4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4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4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4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4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4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4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4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5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5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5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5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5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5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5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5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5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5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6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6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6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6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696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6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6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6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696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6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7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7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7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7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7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7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7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7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7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7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8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8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8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8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8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8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8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8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8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8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9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9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9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9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9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9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699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9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9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699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00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0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0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3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3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3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3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3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3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3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4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4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4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4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4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4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4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4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4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4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5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5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5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5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5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5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5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5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5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5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06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6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6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6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06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6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6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6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6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6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7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7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7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7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7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7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7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7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7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7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8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8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8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8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8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8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8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8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8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8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9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9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09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9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9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9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09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09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09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09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0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0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0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0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0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0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0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0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0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0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1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1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1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1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1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1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1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1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1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1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2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2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2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2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12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2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2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2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12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2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3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3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3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3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3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3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3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3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3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3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4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4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4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4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4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4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4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4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4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4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5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5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5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5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5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5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15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5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5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5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16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6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6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6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6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6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6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6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6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6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7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7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7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7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7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7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7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7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7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7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8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8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8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8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8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8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8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8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18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8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9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9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19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19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19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19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19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19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19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19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0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0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0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0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0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0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0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0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0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0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1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1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1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1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1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1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1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1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1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1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22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2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2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2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22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2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2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28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29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29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2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2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29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29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2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29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29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2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0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0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0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0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0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0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0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1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1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1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1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1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731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1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1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1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732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2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2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2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1564693</xdr:colOff>
      <xdr:row>46</xdr:row>
      <xdr:rowOff>464847</xdr:rowOff>
    </xdr:from>
    <xdr:to>
      <xdr:col>97</xdr:col>
      <xdr:colOff>1564693</xdr:colOff>
      <xdr:row>48</xdr:row>
      <xdr:rowOff>134844</xdr:rowOff>
    </xdr:to>
    <xdr:sp macro="" textlink="">
      <xdr:nvSpPr>
        <xdr:cNvPr id="37326" name="WordArt 6"/>
        <xdr:cNvSpPr>
          <a:spLocks noChangeArrowheads="1" noChangeShapeType="1" noTextEdit="1"/>
        </xdr:cNvSpPr>
      </xdr:nvSpPr>
      <xdr:spPr bwMode="auto">
        <a:xfrm>
          <a:off x="125846893" y="170573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2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2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3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3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3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3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3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3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3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3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3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3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4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4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4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4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4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4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4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4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734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4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5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5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735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5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5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5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764593</xdr:colOff>
      <xdr:row>46</xdr:row>
      <xdr:rowOff>102897</xdr:rowOff>
    </xdr:from>
    <xdr:to>
      <xdr:col>98</xdr:col>
      <xdr:colOff>764593</xdr:colOff>
      <xdr:row>47</xdr:row>
      <xdr:rowOff>77694</xdr:rowOff>
    </xdr:to>
    <xdr:sp macro="" textlink="">
      <xdr:nvSpPr>
        <xdr:cNvPr id="37358" name="WordArt 6"/>
        <xdr:cNvSpPr>
          <a:spLocks noChangeArrowheads="1" noChangeShapeType="1" noTextEdit="1"/>
        </xdr:cNvSpPr>
      </xdr:nvSpPr>
      <xdr:spPr bwMode="auto">
        <a:xfrm>
          <a:off x="126723193" y="1669544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6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6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6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6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6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6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6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7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7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7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7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7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7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737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8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8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8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738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3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3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3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38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3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38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39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3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39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39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3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39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39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39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3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39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40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4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40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40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4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40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40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40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40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40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41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741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41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41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41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741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4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4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50"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51"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52"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53"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5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55"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56"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57"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5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5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6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61"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6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63"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64"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6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66"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6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68"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6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70"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71"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7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73"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74"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7475"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76"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77"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7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7479"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8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8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8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8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8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8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8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8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8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8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9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9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9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9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9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9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9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9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49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49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50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50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50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50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50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50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50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750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50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50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51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751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1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1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1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1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1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1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1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1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2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2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2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2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2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2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2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2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2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2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3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3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3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3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3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3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3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3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3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753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4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4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4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754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75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75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7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7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7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7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8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8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8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8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8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8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8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8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8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8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9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9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9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9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9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9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9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9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59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59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60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60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60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760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60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60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60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760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0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0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1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1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1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1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1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1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1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1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1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1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2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2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2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2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2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2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2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2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2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2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3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3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3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3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3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763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3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3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3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763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4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4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4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4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4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4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4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4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4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4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5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5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5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5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5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5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5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5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5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5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6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6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6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6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6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6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6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766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6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6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7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767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7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7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7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7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7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7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7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7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8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8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8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8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8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8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8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8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8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8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9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9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9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9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9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9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9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69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9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3769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70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70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70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3770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0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0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0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0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0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0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1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1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1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1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1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1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1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1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1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1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2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2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2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2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2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2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2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2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2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2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3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3773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3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3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3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3773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377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377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6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6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7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7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7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7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7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7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7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7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7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7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8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8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8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8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8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8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8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8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8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8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9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9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9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9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9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3779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9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9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9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3779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0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0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0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0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0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0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0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0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0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0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1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1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1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1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1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1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1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1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1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1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2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2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2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2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2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2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2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3782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2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2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3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3783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3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3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3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3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3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3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3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3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4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4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4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4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4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4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4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4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4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4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5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5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5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5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5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5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5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5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5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3785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6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6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6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3786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6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6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6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6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6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6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7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7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7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7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7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7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7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7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7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7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8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8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8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8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8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8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8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8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8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8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9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3789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9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9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9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3789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89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89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89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89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0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0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0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0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0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0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0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0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0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0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1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1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1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1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1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1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1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1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1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1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2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2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2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3792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2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2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2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3792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2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2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3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3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3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3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3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3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3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3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3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3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4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4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4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4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4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4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4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4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4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4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5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5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5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5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5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3795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5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5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5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3795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9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9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9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9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9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9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799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79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380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380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2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2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2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2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3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3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3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3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3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3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3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4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4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4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4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4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4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4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3805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5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5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5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3805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5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6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6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6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6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6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6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6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7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7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7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7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7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7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7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8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8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8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3808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8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8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8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3808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0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0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0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0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0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09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09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09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09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09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09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09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0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0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0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0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0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0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0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0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0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0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1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1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1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1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1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3811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1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1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1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3811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2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2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2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2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2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2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3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3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3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3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3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3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3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3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3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3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4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4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4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4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4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4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4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3814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4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4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5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3815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18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18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18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18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18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18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19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19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19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19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19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19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19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19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19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19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0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0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0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0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0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0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0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0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0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0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1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1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1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1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1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1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1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1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1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1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2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2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2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2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2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2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2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2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2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2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3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3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3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3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3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3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3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3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3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3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4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4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4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24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4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4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4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24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46</xdr:row>
      <xdr:rowOff>122886</xdr:rowOff>
    </xdr:from>
    <xdr:to>
      <xdr:col>46</xdr:col>
      <xdr:colOff>3756</xdr:colOff>
      <xdr:row>47</xdr:row>
      <xdr:rowOff>97683</xdr:rowOff>
    </xdr:to>
    <xdr:sp macro="" textlink="">
      <xdr:nvSpPr>
        <xdr:cNvPr id="38312" name="WordArt 6"/>
        <xdr:cNvSpPr>
          <a:spLocks noChangeArrowheads="1" noChangeShapeType="1" noTextEdit="1"/>
        </xdr:cNvSpPr>
      </xdr:nvSpPr>
      <xdr:spPr bwMode="auto">
        <a:xfrm>
          <a:off x="72069906" y="167154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46</xdr:row>
      <xdr:rowOff>122886</xdr:rowOff>
    </xdr:from>
    <xdr:to>
      <xdr:col>46</xdr:col>
      <xdr:colOff>3756</xdr:colOff>
      <xdr:row>47</xdr:row>
      <xdr:rowOff>97683</xdr:rowOff>
    </xdr:to>
    <xdr:sp macro="" textlink="">
      <xdr:nvSpPr>
        <xdr:cNvPr id="38313" name="WordArt 6"/>
        <xdr:cNvSpPr>
          <a:spLocks noChangeArrowheads="1" noChangeShapeType="1" noTextEdit="1"/>
        </xdr:cNvSpPr>
      </xdr:nvSpPr>
      <xdr:spPr bwMode="auto">
        <a:xfrm>
          <a:off x="72069906" y="167154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122886</xdr:rowOff>
    </xdr:from>
    <xdr:to>
      <xdr:col>57</xdr:col>
      <xdr:colOff>3756</xdr:colOff>
      <xdr:row>47</xdr:row>
      <xdr:rowOff>97683</xdr:rowOff>
    </xdr:to>
    <xdr:sp macro="" textlink="">
      <xdr:nvSpPr>
        <xdr:cNvPr id="38314" name="WordArt 6"/>
        <xdr:cNvSpPr>
          <a:spLocks noChangeArrowheads="1" noChangeShapeType="1" noTextEdit="1"/>
        </xdr:cNvSpPr>
      </xdr:nvSpPr>
      <xdr:spPr bwMode="auto">
        <a:xfrm>
          <a:off x="90110256" y="167154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122886</xdr:rowOff>
    </xdr:from>
    <xdr:to>
      <xdr:col>57</xdr:col>
      <xdr:colOff>3756</xdr:colOff>
      <xdr:row>47</xdr:row>
      <xdr:rowOff>97683</xdr:rowOff>
    </xdr:to>
    <xdr:sp macro="" textlink="">
      <xdr:nvSpPr>
        <xdr:cNvPr id="38315" name="WordArt 6"/>
        <xdr:cNvSpPr>
          <a:spLocks noChangeArrowheads="1" noChangeShapeType="1" noTextEdit="1"/>
        </xdr:cNvSpPr>
      </xdr:nvSpPr>
      <xdr:spPr bwMode="auto">
        <a:xfrm>
          <a:off x="90110256" y="167154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122886</xdr:rowOff>
    </xdr:from>
    <xdr:to>
      <xdr:col>57</xdr:col>
      <xdr:colOff>3756</xdr:colOff>
      <xdr:row>47</xdr:row>
      <xdr:rowOff>97683</xdr:rowOff>
    </xdr:to>
    <xdr:sp macro="" textlink="">
      <xdr:nvSpPr>
        <xdr:cNvPr id="38316" name="WordArt 6"/>
        <xdr:cNvSpPr>
          <a:spLocks noChangeArrowheads="1" noChangeShapeType="1" noTextEdit="1"/>
        </xdr:cNvSpPr>
      </xdr:nvSpPr>
      <xdr:spPr bwMode="auto">
        <a:xfrm>
          <a:off x="90110256" y="167154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122886</xdr:rowOff>
    </xdr:from>
    <xdr:to>
      <xdr:col>57</xdr:col>
      <xdr:colOff>3756</xdr:colOff>
      <xdr:row>47</xdr:row>
      <xdr:rowOff>97683</xdr:rowOff>
    </xdr:to>
    <xdr:sp macro="" textlink="">
      <xdr:nvSpPr>
        <xdr:cNvPr id="38317" name="WordArt 6"/>
        <xdr:cNvSpPr>
          <a:spLocks noChangeArrowheads="1" noChangeShapeType="1" noTextEdit="1"/>
        </xdr:cNvSpPr>
      </xdr:nvSpPr>
      <xdr:spPr bwMode="auto">
        <a:xfrm>
          <a:off x="90110256" y="167154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46</xdr:row>
      <xdr:rowOff>121947</xdr:rowOff>
    </xdr:from>
    <xdr:to>
      <xdr:col>19</xdr:col>
      <xdr:colOff>3756</xdr:colOff>
      <xdr:row>47</xdr:row>
      <xdr:rowOff>96744</xdr:rowOff>
    </xdr:to>
    <xdr:sp macro="" textlink="">
      <xdr:nvSpPr>
        <xdr:cNvPr id="38318" name="WordArt 6"/>
        <xdr:cNvSpPr>
          <a:spLocks noChangeArrowheads="1" noChangeShapeType="1" noTextEdit="1"/>
        </xdr:cNvSpPr>
      </xdr:nvSpPr>
      <xdr:spPr bwMode="auto">
        <a:xfrm>
          <a:off x="3021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46</xdr:row>
      <xdr:rowOff>121947</xdr:rowOff>
    </xdr:from>
    <xdr:to>
      <xdr:col>20</xdr:col>
      <xdr:colOff>3756</xdr:colOff>
      <xdr:row>47</xdr:row>
      <xdr:rowOff>96744</xdr:rowOff>
    </xdr:to>
    <xdr:sp macro="" textlink="">
      <xdr:nvSpPr>
        <xdr:cNvPr id="38319" name="WordArt 6"/>
        <xdr:cNvSpPr>
          <a:spLocks noChangeArrowheads="1" noChangeShapeType="1" noTextEdit="1"/>
        </xdr:cNvSpPr>
      </xdr:nvSpPr>
      <xdr:spPr bwMode="auto">
        <a:xfrm>
          <a:off x="3168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46</xdr:row>
      <xdr:rowOff>121947</xdr:rowOff>
    </xdr:from>
    <xdr:to>
      <xdr:col>18</xdr:col>
      <xdr:colOff>3756</xdr:colOff>
      <xdr:row>47</xdr:row>
      <xdr:rowOff>96744</xdr:rowOff>
    </xdr:to>
    <xdr:sp macro="" textlink="">
      <xdr:nvSpPr>
        <xdr:cNvPr id="38320" name="WordArt 6"/>
        <xdr:cNvSpPr>
          <a:spLocks noChangeArrowheads="1" noChangeShapeType="1" noTextEdit="1"/>
        </xdr:cNvSpPr>
      </xdr:nvSpPr>
      <xdr:spPr bwMode="auto">
        <a:xfrm>
          <a:off x="28807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46</xdr:row>
      <xdr:rowOff>121947</xdr:rowOff>
    </xdr:from>
    <xdr:to>
      <xdr:col>18</xdr:col>
      <xdr:colOff>1012243</xdr:colOff>
      <xdr:row>47</xdr:row>
      <xdr:rowOff>96744</xdr:rowOff>
    </xdr:to>
    <xdr:sp macro="" textlink="">
      <xdr:nvSpPr>
        <xdr:cNvPr id="38321" name="WordArt 6"/>
        <xdr:cNvSpPr>
          <a:spLocks noChangeArrowheads="1" noChangeShapeType="1" noTextEdit="1"/>
        </xdr:cNvSpPr>
      </xdr:nvSpPr>
      <xdr:spPr bwMode="auto">
        <a:xfrm>
          <a:off x="29815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46</xdr:row>
      <xdr:rowOff>121947</xdr:rowOff>
    </xdr:from>
    <xdr:to>
      <xdr:col>18</xdr:col>
      <xdr:colOff>1012243</xdr:colOff>
      <xdr:row>47</xdr:row>
      <xdr:rowOff>96744</xdr:rowOff>
    </xdr:to>
    <xdr:sp macro="" textlink="">
      <xdr:nvSpPr>
        <xdr:cNvPr id="38322" name="WordArt 6"/>
        <xdr:cNvSpPr>
          <a:spLocks noChangeArrowheads="1" noChangeShapeType="1" noTextEdit="1"/>
        </xdr:cNvSpPr>
      </xdr:nvSpPr>
      <xdr:spPr bwMode="auto">
        <a:xfrm>
          <a:off x="29815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46</xdr:row>
      <xdr:rowOff>121947</xdr:rowOff>
    </xdr:from>
    <xdr:to>
      <xdr:col>20</xdr:col>
      <xdr:colOff>1012243</xdr:colOff>
      <xdr:row>47</xdr:row>
      <xdr:rowOff>96744</xdr:rowOff>
    </xdr:to>
    <xdr:sp macro="" textlink="">
      <xdr:nvSpPr>
        <xdr:cNvPr id="38323" name="WordArt 6"/>
        <xdr:cNvSpPr>
          <a:spLocks noChangeArrowheads="1" noChangeShapeType="1" noTextEdit="1"/>
        </xdr:cNvSpPr>
      </xdr:nvSpPr>
      <xdr:spPr bwMode="auto">
        <a:xfrm>
          <a:off x="3269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46</xdr:row>
      <xdr:rowOff>121947</xdr:rowOff>
    </xdr:from>
    <xdr:to>
      <xdr:col>20</xdr:col>
      <xdr:colOff>1012243</xdr:colOff>
      <xdr:row>47</xdr:row>
      <xdr:rowOff>96744</xdr:rowOff>
    </xdr:to>
    <xdr:sp macro="" textlink="">
      <xdr:nvSpPr>
        <xdr:cNvPr id="38324" name="WordArt 6"/>
        <xdr:cNvSpPr>
          <a:spLocks noChangeArrowheads="1" noChangeShapeType="1" noTextEdit="1"/>
        </xdr:cNvSpPr>
      </xdr:nvSpPr>
      <xdr:spPr bwMode="auto">
        <a:xfrm>
          <a:off x="3269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46</xdr:row>
      <xdr:rowOff>121947</xdr:rowOff>
    </xdr:from>
    <xdr:to>
      <xdr:col>19</xdr:col>
      <xdr:colOff>3756</xdr:colOff>
      <xdr:row>47</xdr:row>
      <xdr:rowOff>96744</xdr:rowOff>
    </xdr:to>
    <xdr:sp macro="" textlink="">
      <xdr:nvSpPr>
        <xdr:cNvPr id="38325" name="WordArt 6"/>
        <xdr:cNvSpPr>
          <a:spLocks noChangeArrowheads="1" noChangeShapeType="1" noTextEdit="1"/>
        </xdr:cNvSpPr>
      </xdr:nvSpPr>
      <xdr:spPr bwMode="auto">
        <a:xfrm>
          <a:off x="3021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46</xdr:row>
      <xdr:rowOff>121947</xdr:rowOff>
    </xdr:from>
    <xdr:to>
      <xdr:col>20</xdr:col>
      <xdr:colOff>3756</xdr:colOff>
      <xdr:row>47</xdr:row>
      <xdr:rowOff>96744</xdr:rowOff>
    </xdr:to>
    <xdr:sp macro="" textlink="">
      <xdr:nvSpPr>
        <xdr:cNvPr id="38326" name="WordArt 6"/>
        <xdr:cNvSpPr>
          <a:spLocks noChangeArrowheads="1" noChangeShapeType="1" noTextEdit="1"/>
        </xdr:cNvSpPr>
      </xdr:nvSpPr>
      <xdr:spPr bwMode="auto">
        <a:xfrm>
          <a:off x="3168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46</xdr:row>
      <xdr:rowOff>121947</xdr:rowOff>
    </xdr:from>
    <xdr:to>
      <xdr:col>18</xdr:col>
      <xdr:colOff>3756</xdr:colOff>
      <xdr:row>47</xdr:row>
      <xdr:rowOff>96744</xdr:rowOff>
    </xdr:to>
    <xdr:sp macro="" textlink="">
      <xdr:nvSpPr>
        <xdr:cNvPr id="38327" name="WordArt 6"/>
        <xdr:cNvSpPr>
          <a:spLocks noChangeArrowheads="1" noChangeShapeType="1" noTextEdit="1"/>
        </xdr:cNvSpPr>
      </xdr:nvSpPr>
      <xdr:spPr bwMode="auto">
        <a:xfrm>
          <a:off x="28807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46</xdr:row>
      <xdr:rowOff>121947</xdr:rowOff>
    </xdr:from>
    <xdr:to>
      <xdr:col>18</xdr:col>
      <xdr:colOff>1012243</xdr:colOff>
      <xdr:row>47</xdr:row>
      <xdr:rowOff>96744</xdr:rowOff>
    </xdr:to>
    <xdr:sp macro="" textlink="">
      <xdr:nvSpPr>
        <xdr:cNvPr id="38328" name="WordArt 6"/>
        <xdr:cNvSpPr>
          <a:spLocks noChangeArrowheads="1" noChangeShapeType="1" noTextEdit="1"/>
        </xdr:cNvSpPr>
      </xdr:nvSpPr>
      <xdr:spPr bwMode="auto">
        <a:xfrm>
          <a:off x="29815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46</xdr:row>
      <xdr:rowOff>121947</xdr:rowOff>
    </xdr:from>
    <xdr:to>
      <xdr:col>18</xdr:col>
      <xdr:colOff>1012243</xdr:colOff>
      <xdr:row>47</xdr:row>
      <xdr:rowOff>96744</xdr:rowOff>
    </xdr:to>
    <xdr:sp macro="" textlink="">
      <xdr:nvSpPr>
        <xdr:cNvPr id="38329" name="WordArt 6"/>
        <xdr:cNvSpPr>
          <a:spLocks noChangeArrowheads="1" noChangeShapeType="1" noTextEdit="1"/>
        </xdr:cNvSpPr>
      </xdr:nvSpPr>
      <xdr:spPr bwMode="auto">
        <a:xfrm>
          <a:off x="29815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46</xdr:row>
      <xdr:rowOff>121947</xdr:rowOff>
    </xdr:from>
    <xdr:to>
      <xdr:col>20</xdr:col>
      <xdr:colOff>1012243</xdr:colOff>
      <xdr:row>47</xdr:row>
      <xdr:rowOff>96744</xdr:rowOff>
    </xdr:to>
    <xdr:sp macro="" textlink="">
      <xdr:nvSpPr>
        <xdr:cNvPr id="38330" name="WordArt 6"/>
        <xdr:cNvSpPr>
          <a:spLocks noChangeArrowheads="1" noChangeShapeType="1" noTextEdit="1"/>
        </xdr:cNvSpPr>
      </xdr:nvSpPr>
      <xdr:spPr bwMode="auto">
        <a:xfrm>
          <a:off x="3269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46</xdr:row>
      <xdr:rowOff>121947</xdr:rowOff>
    </xdr:from>
    <xdr:to>
      <xdr:col>20</xdr:col>
      <xdr:colOff>1012243</xdr:colOff>
      <xdr:row>47</xdr:row>
      <xdr:rowOff>96744</xdr:rowOff>
    </xdr:to>
    <xdr:sp macro="" textlink="">
      <xdr:nvSpPr>
        <xdr:cNvPr id="38331" name="WordArt 6"/>
        <xdr:cNvSpPr>
          <a:spLocks noChangeArrowheads="1" noChangeShapeType="1" noTextEdit="1"/>
        </xdr:cNvSpPr>
      </xdr:nvSpPr>
      <xdr:spPr bwMode="auto">
        <a:xfrm>
          <a:off x="3269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46</xdr:row>
      <xdr:rowOff>121947</xdr:rowOff>
    </xdr:from>
    <xdr:to>
      <xdr:col>34</xdr:col>
      <xdr:colOff>3756</xdr:colOff>
      <xdr:row>47</xdr:row>
      <xdr:rowOff>96744</xdr:rowOff>
    </xdr:to>
    <xdr:sp macro="" textlink="">
      <xdr:nvSpPr>
        <xdr:cNvPr id="38332" name="WordArt 6"/>
        <xdr:cNvSpPr>
          <a:spLocks noChangeArrowheads="1" noChangeShapeType="1" noTextEdit="1"/>
        </xdr:cNvSpPr>
      </xdr:nvSpPr>
      <xdr:spPr bwMode="auto">
        <a:xfrm>
          <a:off x="540867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46</xdr:row>
      <xdr:rowOff>121947</xdr:rowOff>
    </xdr:from>
    <xdr:to>
      <xdr:col>35</xdr:col>
      <xdr:colOff>3756</xdr:colOff>
      <xdr:row>47</xdr:row>
      <xdr:rowOff>96744</xdr:rowOff>
    </xdr:to>
    <xdr:sp macro="" textlink="">
      <xdr:nvSpPr>
        <xdr:cNvPr id="38333" name="WordArt 6"/>
        <xdr:cNvSpPr>
          <a:spLocks noChangeArrowheads="1" noChangeShapeType="1" noTextEdit="1"/>
        </xdr:cNvSpPr>
      </xdr:nvSpPr>
      <xdr:spPr bwMode="auto">
        <a:xfrm>
          <a:off x="55553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46</xdr:row>
      <xdr:rowOff>121947</xdr:rowOff>
    </xdr:from>
    <xdr:to>
      <xdr:col>33</xdr:col>
      <xdr:colOff>3756</xdr:colOff>
      <xdr:row>47</xdr:row>
      <xdr:rowOff>96744</xdr:rowOff>
    </xdr:to>
    <xdr:sp macro="" textlink="">
      <xdr:nvSpPr>
        <xdr:cNvPr id="38334"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46</xdr:row>
      <xdr:rowOff>121947</xdr:rowOff>
    </xdr:from>
    <xdr:to>
      <xdr:col>33</xdr:col>
      <xdr:colOff>1012243</xdr:colOff>
      <xdr:row>47</xdr:row>
      <xdr:rowOff>96744</xdr:rowOff>
    </xdr:to>
    <xdr:sp macro="" textlink="">
      <xdr:nvSpPr>
        <xdr:cNvPr id="38335"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46</xdr:row>
      <xdr:rowOff>121947</xdr:rowOff>
    </xdr:from>
    <xdr:to>
      <xdr:col>33</xdr:col>
      <xdr:colOff>1012243</xdr:colOff>
      <xdr:row>47</xdr:row>
      <xdr:rowOff>96744</xdr:rowOff>
    </xdr:to>
    <xdr:sp macro="" textlink="">
      <xdr:nvSpPr>
        <xdr:cNvPr id="38336"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46</xdr:row>
      <xdr:rowOff>121947</xdr:rowOff>
    </xdr:from>
    <xdr:to>
      <xdr:col>35</xdr:col>
      <xdr:colOff>1012243</xdr:colOff>
      <xdr:row>47</xdr:row>
      <xdr:rowOff>96744</xdr:rowOff>
    </xdr:to>
    <xdr:sp macro="" textlink="">
      <xdr:nvSpPr>
        <xdr:cNvPr id="38337" name="WordArt 6"/>
        <xdr:cNvSpPr>
          <a:spLocks noChangeArrowheads="1" noChangeShapeType="1" noTextEdit="1"/>
        </xdr:cNvSpPr>
      </xdr:nvSpPr>
      <xdr:spPr bwMode="auto">
        <a:xfrm>
          <a:off x="56562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46</xdr:row>
      <xdr:rowOff>121947</xdr:rowOff>
    </xdr:from>
    <xdr:to>
      <xdr:col>35</xdr:col>
      <xdr:colOff>1012243</xdr:colOff>
      <xdr:row>47</xdr:row>
      <xdr:rowOff>96744</xdr:rowOff>
    </xdr:to>
    <xdr:sp macro="" textlink="">
      <xdr:nvSpPr>
        <xdr:cNvPr id="38338" name="WordArt 6"/>
        <xdr:cNvSpPr>
          <a:spLocks noChangeArrowheads="1" noChangeShapeType="1" noTextEdit="1"/>
        </xdr:cNvSpPr>
      </xdr:nvSpPr>
      <xdr:spPr bwMode="auto">
        <a:xfrm>
          <a:off x="56562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46</xdr:row>
      <xdr:rowOff>121947</xdr:rowOff>
    </xdr:from>
    <xdr:to>
      <xdr:col>34</xdr:col>
      <xdr:colOff>3756</xdr:colOff>
      <xdr:row>47</xdr:row>
      <xdr:rowOff>96744</xdr:rowOff>
    </xdr:to>
    <xdr:sp macro="" textlink="">
      <xdr:nvSpPr>
        <xdr:cNvPr id="38339" name="WordArt 6"/>
        <xdr:cNvSpPr>
          <a:spLocks noChangeArrowheads="1" noChangeShapeType="1" noTextEdit="1"/>
        </xdr:cNvSpPr>
      </xdr:nvSpPr>
      <xdr:spPr bwMode="auto">
        <a:xfrm>
          <a:off x="540867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46</xdr:row>
      <xdr:rowOff>121947</xdr:rowOff>
    </xdr:from>
    <xdr:to>
      <xdr:col>35</xdr:col>
      <xdr:colOff>3756</xdr:colOff>
      <xdr:row>47</xdr:row>
      <xdr:rowOff>96744</xdr:rowOff>
    </xdr:to>
    <xdr:sp macro="" textlink="">
      <xdr:nvSpPr>
        <xdr:cNvPr id="38340" name="WordArt 6"/>
        <xdr:cNvSpPr>
          <a:spLocks noChangeArrowheads="1" noChangeShapeType="1" noTextEdit="1"/>
        </xdr:cNvSpPr>
      </xdr:nvSpPr>
      <xdr:spPr bwMode="auto">
        <a:xfrm>
          <a:off x="55553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46</xdr:row>
      <xdr:rowOff>121947</xdr:rowOff>
    </xdr:from>
    <xdr:to>
      <xdr:col>33</xdr:col>
      <xdr:colOff>3756</xdr:colOff>
      <xdr:row>47</xdr:row>
      <xdr:rowOff>96744</xdr:rowOff>
    </xdr:to>
    <xdr:sp macro="" textlink="">
      <xdr:nvSpPr>
        <xdr:cNvPr id="38341" name="WordArt 6"/>
        <xdr:cNvSpPr>
          <a:spLocks noChangeArrowheads="1" noChangeShapeType="1" noTextEdit="1"/>
        </xdr:cNvSpPr>
      </xdr:nvSpPr>
      <xdr:spPr bwMode="auto">
        <a:xfrm>
          <a:off x="52581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46</xdr:row>
      <xdr:rowOff>121947</xdr:rowOff>
    </xdr:from>
    <xdr:to>
      <xdr:col>33</xdr:col>
      <xdr:colOff>1012243</xdr:colOff>
      <xdr:row>47</xdr:row>
      <xdr:rowOff>96744</xdr:rowOff>
    </xdr:to>
    <xdr:sp macro="" textlink="">
      <xdr:nvSpPr>
        <xdr:cNvPr id="38342"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46</xdr:row>
      <xdr:rowOff>121947</xdr:rowOff>
    </xdr:from>
    <xdr:to>
      <xdr:col>33</xdr:col>
      <xdr:colOff>1012243</xdr:colOff>
      <xdr:row>47</xdr:row>
      <xdr:rowOff>96744</xdr:rowOff>
    </xdr:to>
    <xdr:sp macro="" textlink="">
      <xdr:nvSpPr>
        <xdr:cNvPr id="38343" name="WordArt 6"/>
        <xdr:cNvSpPr>
          <a:spLocks noChangeArrowheads="1" noChangeShapeType="1" noTextEdit="1"/>
        </xdr:cNvSpPr>
      </xdr:nvSpPr>
      <xdr:spPr bwMode="auto">
        <a:xfrm>
          <a:off x="53590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46</xdr:row>
      <xdr:rowOff>121947</xdr:rowOff>
    </xdr:from>
    <xdr:to>
      <xdr:col>35</xdr:col>
      <xdr:colOff>1012243</xdr:colOff>
      <xdr:row>47</xdr:row>
      <xdr:rowOff>96744</xdr:rowOff>
    </xdr:to>
    <xdr:sp macro="" textlink="">
      <xdr:nvSpPr>
        <xdr:cNvPr id="38344" name="WordArt 6"/>
        <xdr:cNvSpPr>
          <a:spLocks noChangeArrowheads="1" noChangeShapeType="1" noTextEdit="1"/>
        </xdr:cNvSpPr>
      </xdr:nvSpPr>
      <xdr:spPr bwMode="auto">
        <a:xfrm>
          <a:off x="56562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46</xdr:row>
      <xdr:rowOff>121947</xdr:rowOff>
    </xdr:from>
    <xdr:to>
      <xdr:col>35</xdr:col>
      <xdr:colOff>1012243</xdr:colOff>
      <xdr:row>47</xdr:row>
      <xdr:rowOff>96744</xdr:rowOff>
    </xdr:to>
    <xdr:sp macro="" textlink="">
      <xdr:nvSpPr>
        <xdr:cNvPr id="38345" name="WordArt 6"/>
        <xdr:cNvSpPr>
          <a:spLocks noChangeArrowheads="1" noChangeShapeType="1" noTextEdit="1"/>
        </xdr:cNvSpPr>
      </xdr:nvSpPr>
      <xdr:spPr bwMode="auto">
        <a:xfrm>
          <a:off x="56562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46</xdr:row>
      <xdr:rowOff>121947</xdr:rowOff>
    </xdr:from>
    <xdr:to>
      <xdr:col>49</xdr:col>
      <xdr:colOff>3756</xdr:colOff>
      <xdr:row>47</xdr:row>
      <xdr:rowOff>96744</xdr:rowOff>
    </xdr:to>
    <xdr:sp macro="" textlink="">
      <xdr:nvSpPr>
        <xdr:cNvPr id="38346" name="WordArt 6"/>
        <xdr:cNvSpPr>
          <a:spLocks noChangeArrowheads="1" noChangeShapeType="1" noTextEdit="1"/>
        </xdr:cNvSpPr>
      </xdr:nvSpPr>
      <xdr:spPr bwMode="auto">
        <a:xfrm>
          <a:off x="767943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46</xdr:row>
      <xdr:rowOff>121947</xdr:rowOff>
    </xdr:from>
    <xdr:to>
      <xdr:col>50</xdr:col>
      <xdr:colOff>3756</xdr:colOff>
      <xdr:row>47</xdr:row>
      <xdr:rowOff>96744</xdr:rowOff>
    </xdr:to>
    <xdr:sp macro="" textlink="">
      <xdr:nvSpPr>
        <xdr:cNvPr id="38347" name="WordArt 6"/>
        <xdr:cNvSpPr>
          <a:spLocks noChangeArrowheads="1" noChangeShapeType="1" noTextEdit="1"/>
        </xdr:cNvSpPr>
      </xdr:nvSpPr>
      <xdr:spPr bwMode="auto">
        <a:xfrm>
          <a:off x="78223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46</xdr:row>
      <xdr:rowOff>121947</xdr:rowOff>
    </xdr:from>
    <xdr:to>
      <xdr:col>48</xdr:col>
      <xdr:colOff>3756</xdr:colOff>
      <xdr:row>47</xdr:row>
      <xdr:rowOff>96744</xdr:rowOff>
    </xdr:to>
    <xdr:sp macro="" textlink="">
      <xdr:nvSpPr>
        <xdr:cNvPr id="38348" name="WordArt 6"/>
        <xdr:cNvSpPr>
          <a:spLocks noChangeArrowheads="1" noChangeShapeType="1" noTextEdit="1"/>
        </xdr:cNvSpPr>
      </xdr:nvSpPr>
      <xdr:spPr bwMode="auto">
        <a:xfrm>
          <a:off x="75384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121947</xdr:rowOff>
    </xdr:from>
    <xdr:to>
      <xdr:col>48</xdr:col>
      <xdr:colOff>1012243</xdr:colOff>
      <xdr:row>47</xdr:row>
      <xdr:rowOff>96744</xdr:rowOff>
    </xdr:to>
    <xdr:sp macro="" textlink="">
      <xdr:nvSpPr>
        <xdr:cNvPr id="38349" name="WordArt 6"/>
        <xdr:cNvSpPr>
          <a:spLocks noChangeArrowheads="1" noChangeShapeType="1" noTextEdit="1"/>
        </xdr:cNvSpPr>
      </xdr:nvSpPr>
      <xdr:spPr bwMode="auto">
        <a:xfrm>
          <a:off x="76393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121947</xdr:rowOff>
    </xdr:from>
    <xdr:to>
      <xdr:col>48</xdr:col>
      <xdr:colOff>1012243</xdr:colOff>
      <xdr:row>47</xdr:row>
      <xdr:rowOff>96744</xdr:rowOff>
    </xdr:to>
    <xdr:sp macro="" textlink="">
      <xdr:nvSpPr>
        <xdr:cNvPr id="38350" name="WordArt 6"/>
        <xdr:cNvSpPr>
          <a:spLocks noChangeArrowheads="1" noChangeShapeType="1" noTextEdit="1"/>
        </xdr:cNvSpPr>
      </xdr:nvSpPr>
      <xdr:spPr bwMode="auto">
        <a:xfrm>
          <a:off x="76393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46</xdr:row>
      <xdr:rowOff>121947</xdr:rowOff>
    </xdr:from>
    <xdr:to>
      <xdr:col>50</xdr:col>
      <xdr:colOff>1012243</xdr:colOff>
      <xdr:row>47</xdr:row>
      <xdr:rowOff>96744</xdr:rowOff>
    </xdr:to>
    <xdr:sp macro="" textlink="">
      <xdr:nvSpPr>
        <xdr:cNvPr id="38351" name="WordArt 6"/>
        <xdr:cNvSpPr>
          <a:spLocks noChangeArrowheads="1" noChangeShapeType="1" noTextEdit="1"/>
        </xdr:cNvSpPr>
      </xdr:nvSpPr>
      <xdr:spPr bwMode="auto">
        <a:xfrm>
          <a:off x="79231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46</xdr:row>
      <xdr:rowOff>121947</xdr:rowOff>
    </xdr:from>
    <xdr:to>
      <xdr:col>50</xdr:col>
      <xdr:colOff>1012243</xdr:colOff>
      <xdr:row>47</xdr:row>
      <xdr:rowOff>96744</xdr:rowOff>
    </xdr:to>
    <xdr:sp macro="" textlink="">
      <xdr:nvSpPr>
        <xdr:cNvPr id="38352" name="WordArt 6"/>
        <xdr:cNvSpPr>
          <a:spLocks noChangeArrowheads="1" noChangeShapeType="1" noTextEdit="1"/>
        </xdr:cNvSpPr>
      </xdr:nvSpPr>
      <xdr:spPr bwMode="auto">
        <a:xfrm>
          <a:off x="79231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46</xdr:row>
      <xdr:rowOff>121947</xdr:rowOff>
    </xdr:from>
    <xdr:to>
      <xdr:col>49</xdr:col>
      <xdr:colOff>3756</xdr:colOff>
      <xdr:row>47</xdr:row>
      <xdr:rowOff>96744</xdr:rowOff>
    </xdr:to>
    <xdr:sp macro="" textlink="">
      <xdr:nvSpPr>
        <xdr:cNvPr id="38353" name="WordArt 6"/>
        <xdr:cNvSpPr>
          <a:spLocks noChangeArrowheads="1" noChangeShapeType="1" noTextEdit="1"/>
        </xdr:cNvSpPr>
      </xdr:nvSpPr>
      <xdr:spPr bwMode="auto">
        <a:xfrm>
          <a:off x="767943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46</xdr:row>
      <xdr:rowOff>121947</xdr:rowOff>
    </xdr:from>
    <xdr:to>
      <xdr:col>50</xdr:col>
      <xdr:colOff>3756</xdr:colOff>
      <xdr:row>47</xdr:row>
      <xdr:rowOff>96744</xdr:rowOff>
    </xdr:to>
    <xdr:sp macro="" textlink="">
      <xdr:nvSpPr>
        <xdr:cNvPr id="38354" name="WordArt 6"/>
        <xdr:cNvSpPr>
          <a:spLocks noChangeArrowheads="1" noChangeShapeType="1" noTextEdit="1"/>
        </xdr:cNvSpPr>
      </xdr:nvSpPr>
      <xdr:spPr bwMode="auto">
        <a:xfrm>
          <a:off x="78223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46</xdr:row>
      <xdr:rowOff>121947</xdr:rowOff>
    </xdr:from>
    <xdr:to>
      <xdr:col>48</xdr:col>
      <xdr:colOff>3756</xdr:colOff>
      <xdr:row>47</xdr:row>
      <xdr:rowOff>96744</xdr:rowOff>
    </xdr:to>
    <xdr:sp macro="" textlink="">
      <xdr:nvSpPr>
        <xdr:cNvPr id="38355" name="WordArt 6"/>
        <xdr:cNvSpPr>
          <a:spLocks noChangeArrowheads="1" noChangeShapeType="1" noTextEdit="1"/>
        </xdr:cNvSpPr>
      </xdr:nvSpPr>
      <xdr:spPr bwMode="auto">
        <a:xfrm>
          <a:off x="75384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121947</xdr:rowOff>
    </xdr:from>
    <xdr:to>
      <xdr:col>48</xdr:col>
      <xdr:colOff>1012243</xdr:colOff>
      <xdr:row>47</xdr:row>
      <xdr:rowOff>96744</xdr:rowOff>
    </xdr:to>
    <xdr:sp macro="" textlink="">
      <xdr:nvSpPr>
        <xdr:cNvPr id="38356" name="WordArt 6"/>
        <xdr:cNvSpPr>
          <a:spLocks noChangeArrowheads="1" noChangeShapeType="1" noTextEdit="1"/>
        </xdr:cNvSpPr>
      </xdr:nvSpPr>
      <xdr:spPr bwMode="auto">
        <a:xfrm>
          <a:off x="76393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121947</xdr:rowOff>
    </xdr:from>
    <xdr:to>
      <xdr:col>48</xdr:col>
      <xdr:colOff>1012243</xdr:colOff>
      <xdr:row>47</xdr:row>
      <xdr:rowOff>96744</xdr:rowOff>
    </xdr:to>
    <xdr:sp macro="" textlink="">
      <xdr:nvSpPr>
        <xdr:cNvPr id="38357" name="WordArt 6"/>
        <xdr:cNvSpPr>
          <a:spLocks noChangeArrowheads="1" noChangeShapeType="1" noTextEdit="1"/>
        </xdr:cNvSpPr>
      </xdr:nvSpPr>
      <xdr:spPr bwMode="auto">
        <a:xfrm>
          <a:off x="76393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46</xdr:row>
      <xdr:rowOff>121947</xdr:rowOff>
    </xdr:from>
    <xdr:to>
      <xdr:col>50</xdr:col>
      <xdr:colOff>1012243</xdr:colOff>
      <xdr:row>47</xdr:row>
      <xdr:rowOff>96744</xdr:rowOff>
    </xdr:to>
    <xdr:sp macro="" textlink="">
      <xdr:nvSpPr>
        <xdr:cNvPr id="38358" name="WordArt 6"/>
        <xdr:cNvSpPr>
          <a:spLocks noChangeArrowheads="1" noChangeShapeType="1" noTextEdit="1"/>
        </xdr:cNvSpPr>
      </xdr:nvSpPr>
      <xdr:spPr bwMode="auto">
        <a:xfrm>
          <a:off x="79231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46</xdr:row>
      <xdr:rowOff>121947</xdr:rowOff>
    </xdr:from>
    <xdr:to>
      <xdr:col>50</xdr:col>
      <xdr:colOff>1012243</xdr:colOff>
      <xdr:row>47</xdr:row>
      <xdr:rowOff>96744</xdr:rowOff>
    </xdr:to>
    <xdr:sp macro="" textlink="">
      <xdr:nvSpPr>
        <xdr:cNvPr id="38359" name="WordArt 6"/>
        <xdr:cNvSpPr>
          <a:spLocks noChangeArrowheads="1" noChangeShapeType="1" noTextEdit="1"/>
        </xdr:cNvSpPr>
      </xdr:nvSpPr>
      <xdr:spPr bwMode="auto">
        <a:xfrm>
          <a:off x="79231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46</xdr:row>
      <xdr:rowOff>121947</xdr:rowOff>
    </xdr:from>
    <xdr:to>
      <xdr:col>11</xdr:col>
      <xdr:colOff>3756</xdr:colOff>
      <xdr:row>47</xdr:row>
      <xdr:rowOff>96744</xdr:rowOff>
    </xdr:to>
    <xdr:sp macro="" textlink="">
      <xdr:nvSpPr>
        <xdr:cNvPr id="38360" name="WordArt 6"/>
        <xdr:cNvSpPr>
          <a:spLocks noChangeArrowheads="1" noChangeShapeType="1" noTextEdit="1"/>
        </xdr:cNvSpPr>
      </xdr:nvSpPr>
      <xdr:spPr bwMode="auto">
        <a:xfrm>
          <a:off x="18901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46</xdr:row>
      <xdr:rowOff>121947</xdr:rowOff>
    </xdr:from>
    <xdr:to>
      <xdr:col>12</xdr:col>
      <xdr:colOff>3756</xdr:colOff>
      <xdr:row>47</xdr:row>
      <xdr:rowOff>96744</xdr:rowOff>
    </xdr:to>
    <xdr:sp macro="" textlink="">
      <xdr:nvSpPr>
        <xdr:cNvPr id="38361" name="WordArt 6"/>
        <xdr:cNvSpPr>
          <a:spLocks noChangeArrowheads="1" noChangeShapeType="1" noTextEdit="1"/>
        </xdr:cNvSpPr>
      </xdr:nvSpPr>
      <xdr:spPr bwMode="auto">
        <a:xfrm>
          <a:off x="20311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46</xdr:row>
      <xdr:rowOff>121947</xdr:rowOff>
    </xdr:from>
    <xdr:to>
      <xdr:col>10</xdr:col>
      <xdr:colOff>3756</xdr:colOff>
      <xdr:row>47</xdr:row>
      <xdr:rowOff>96744</xdr:rowOff>
    </xdr:to>
    <xdr:sp macro="" textlink="">
      <xdr:nvSpPr>
        <xdr:cNvPr id="38362" name="WordArt 6"/>
        <xdr:cNvSpPr>
          <a:spLocks noChangeArrowheads="1" noChangeShapeType="1" noTextEdit="1"/>
        </xdr:cNvSpPr>
      </xdr:nvSpPr>
      <xdr:spPr bwMode="auto">
        <a:xfrm>
          <a:off x="17167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121947</xdr:rowOff>
    </xdr:from>
    <xdr:to>
      <xdr:col>10</xdr:col>
      <xdr:colOff>1012243</xdr:colOff>
      <xdr:row>47</xdr:row>
      <xdr:rowOff>96744</xdr:rowOff>
    </xdr:to>
    <xdr:sp macro="" textlink="">
      <xdr:nvSpPr>
        <xdr:cNvPr id="38363" name="WordArt 6"/>
        <xdr:cNvSpPr>
          <a:spLocks noChangeArrowheads="1" noChangeShapeType="1" noTextEdit="1"/>
        </xdr:cNvSpPr>
      </xdr:nvSpPr>
      <xdr:spPr bwMode="auto">
        <a:xfrm>
          <a:off x="18176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121947</xdr:rowOff>
    </xdr:from>
    <xdr:to>
      <xdr:col>10</xdr:col>
      <xdr:colOff>1012243</xdr:colOff>
      <xdr:row>47</xdr:row>
      <xdr:rowOff>96744</xdr:rowOff>
    </xdr:to>
    <xdr:sp macro="" textlink="">
      <xdr:nvSpPr>
        <xdr:cNvPr id="38364" name="WordArt 6"/>
        <xdr:cNvSpPr>
          <a:spLocks noChangeArrowheads="1" noChangeShapeType="1" noTextEdit="1"/>
        </xdr:cNvSpPr>
      </xdr:nvSpPr>
      <xdr:spPr bwMode="auto">
        <a:xfrm>
          <a:off x="18176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121947</xdr:rowOff>
    </xdr:from>
    <xdr:to>
      <xdr:col>12</xdr:col>
      <xdr:colOff>1012243</xdr:colOff>
      <xdr:row>47</xdr:row>
      <xdr:rowOff>96744</xdr:rowOff>
    </xdr:to>
    <xdr:sp macro="" textlink="">
      <xdr:nvSpPr>
        <xdr:cNvPr id="38365" name="WordArt 6"/>
        <xdr:cNvSpPr>
          <a:spLocks noChangeArrowheads="1" noChangeShapeType="1" noTextEdit="1"/>
        </xdr:cNvSpPr>
      </xdr:nvSpPr>
      <xdr:spPr bwMode="auto">
        <a:xfrm>
          <a:off x="21319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121947</xdr:rowOff>
    </xdr:from>
    <xdr:to>
      <xdr:col>12</xdr:col>
      <xdr:colOff>1012243</xdr:colOff>
      <xdr:row>47</xdr:row>
      <xdr:rowOff>96744</xdr:rowOff>
    </xdr:to>
    <xdr:sp macro="" textlink="">
      <xdr:nvSpPr>
        <xdr:cNvPr id="38366" name="WordArt 6"/>
        <xdr:cNvSpPr>
          <a:spLocks noChangeArrowheads="1" noChangeShapeType="1" noTextEdit="1"/>
        </xdr:cNvSpPr>
      </xdr:nvSpPr>
      <xdr:spPr bwMode="auto">
        <a:xfrm>
          <a:off x="21319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46</xdr:row>
      <xdr:rowOff>121947</xdr:rowOff>
    </xdr:from>
    <xdr:to>
      <xdr:col>11</xdr:col>
      <xdr:colOff>3756</xdr:colOff>
      <xdr:row>47</xdr:row>
      <xdr:rowOff>96744</xdr:rowOff>
    </xdr:to>
    <xdr:sp macro="" textlink="">
      <xdr:nvSpPr>
        <xdr:cNvPr id="38367" name="WordArt 6"/>
        <xdr:cNvSpPr>
          <a:spLocks noChangeArrowheads="1" noChangeShapeType="1" noTextEdit="1"/>
        </xdr:cNvSpPr>
      </xdr:nvSpPr>
      <xdr:spPr bwMode="auto">
        <a:xfrm>
          <a:off x="18901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46</xdr:row>
      <xdr:rowOff>121947</xdr:rowOff>
    </xdr:from>
    <xdr:to>
      <xdr:col>12</xdr:col>
      <xdr:colOff>3756</xdr:colOff>
      <xdr:row>47</xdr:row>
      <xdr:rowOff>96744</xdr:rowOff>
    </xdr:to>
    <xdr:sp macro="" textlink="">
      <xdr:nvSpPr>
        <xdr:cNvPr id="38368" name="WordArt 6"/>
        <xdr:cNvSpPr>
          <a:spLocks noChangeArrowheads="1" noChangeShapeType="1" noTextEdit="1"/>
        </xdr:cNvSpPr>
      </xdr:nvSpPr>
      <xdr:spPr bwMode="auto">
        <a:xfrm>
          <a:off x="20311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46</xdr:row>
      <xdr:rowOff>121947</xdr:rowOff>
    </xdr:from>
    <xdr:to>
      <xdr:col>10</xdr:col>
      <xdr:colOff>3756</xdr:colOff>
      <xdr:row>47</xdr:row>
      <xdr:rowOff>96744</xdr:rowOff>
    </xdr:to>
    <xdr:sp macro="" textlink="">
      <xdr:nvSpPr>
        <xdr:cNvPr id="38369" name="WordArt 6"/>
        <xdr:cNvSpPr>
          <a:spLocks noChangeArrowheads="1" noChangeShapeType="1" noTextEdit="1"/>
        </xdr:cNvSpPr>
      </xdr:nvSpPr>
      <xdr:spPr bwMode="auto">
        <a:xfrm>
          <a:off x="17167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121947</xdr:rowOff>
    </xdr:from>
    <xdr:to>
      <xdr:col>10</xdr:col>
      <xdr:colOff>1012243</xdr:colOff>
      <xdr:row>47</xdr:row>
      <xdr:rowOff>96744</xdr:rowOff>
    </xdr:to>
    <xdr:sp macro="" textlink="">
      <xdr:nvSpPr>
        <xdr:cNvPr id="38370" name="WordArt 6"/>
        <xdr:cNvSpPr>
          <a:spLocks noChangeArrowheads="1" noChangeShapeType="1" noTextEdit="1"/>
        </xdr:cNvSpPr>
      </xdr:nvSpPr>
      <xdr:spPr bwMode="auto">
        <a:xfrm>
          <a:off x="18176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46</xdr:row>
      <xdr:rowOff>121947</xdr:rowOff>
    </xdr:from>
    <xdr:to>
      <xdr:col>10</xdr:col>
      <xdr:colOff>1012243</xdr:colOff>
      <xdr:row>47</xdr:row>
      <xdr:rowOff>96744</xdr:rowOff>
    </xdr:to>
    <xdr:sp macro="" textlink="">
      <xdr:nvSpPr>
        <xdr:cNvPr id="38371" name="WordArt 6"/>
        <xdr:cNvSpPr>
          <a:spLocks noChangeArrowheads="1" noChangeShapeType="1" noTextEdit="1"/>
        </xdr:cNvSpPr>
      </xdr:nvSpPr>
      <xdr:spPr bwMode="auto">
        <a:xfrm>
          <a:off x="18176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121947</xdr:rowOff>
    </xdr:from>
    <xdr:to>
      <xdr:col>12</xdr:col>
      <xdr:colOff>1012243</xdr:colOff>
      <xdr:row>47</xdr:row>
      <xdr:rowOff>96744</xdr:rowOff>
    </xdr:to>
    <xdr:sp macro="" textlink="">
      <xdr:nvSpPr>
        <xdr:cNvPr id="38372" name="WordArt 6"/>
        <xdr:cNvSpPr>
          <a:spLocks noChangeArrowheads="1" noChangeShapeType="1" noTextEdit="1"/>
        </xdr:cNvSpPr>
      </xdr:nvSpPr>
      <xdr:spPr bwMode="auto">
        <a:xfrm>
          <a:off x="21319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46</xdr:row>
      <xdr:rowOff>121947</xdr:rowOff>
    </xdr:from>
    <xdr:to>
      <xdr:col>12</xdr:col>
      <xdr:colOff>1012243</xdr:colOff>
      <xdr:row>47</xdr:row>
      <xdr:rowOff>96744</xdr:rowOff>
    </xdr:to>
    <xdr:sp macro="" textlink="">
      <xdr:nvSpPr>
        <xdr:cNvPr id="38373" name="WordArt 6"/>
        <xdr:cNvSpPr>
          <a:spLocks noChangeArrowheads="1" noChangeShapeType="1" noTextEdit="1"/>
        </xdr:cNvSpPr>
      </xdr:nvSpPr>
      <xdr:spPr bwMode="auto">
        <a:xfrm>
          <a:off x="21319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46</xdr:row>
      <xdr:rowOff>121947</xdr:rowOff>
    </xdr:from>
    <xdr:to>
      <xdr:col>34</xdr:col>
      <xdr:colOff>3756</xdr:colOff>
      <xdr:row>47</xdr:row>
      <xdr:rowOff>96744</xdr:rowOff>
    </xdr:to>
    <xdr:sp macro="" textlink="">
      <xdr:nvSpPr>
        <xdr:cNvPr id="38374" name="WordArt 6"/>
        <xdr:cNvSpPr>
          <a:spLocks noChangeArrowheads="1" noChangeShapeType="1" noTextEdit="1"/>
        </xdr:cNvSpPr>
      </xdr:nvSpPr>
      <xdr:spPr bwMode="auto">
        <a:xfrm>
          <a:off x="540867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46</xdr:row>
      <xdr:rowOff>121947</xdr:rowOff>
    </xdr:from>
    <xdr:to>
      <xdr:col>34</xdr:col>
      <xdr:colOff>1012243</xdr:colOff>
      <xdr:row>47</xdr:row>
      <xdr:rowOff>96744</xdr:rowOff>
    </xdr:to>
    <xdr:sp macro="" textlink="">
      <xdr:nvSpPr>
        <xdr:cNvPr id="38375" name="WordArt 6"/>
        <xdr:cNvSpPr>
          <a:spLocks noChangeArrowheads="1" noChangeShapeType="1" noTextEdit="1"/>
        </xdr:cNvSpPr>
      </xdr:nvSpPr>
      <xdr:spPr bwMode="auto">
        <a:xfrm>
          <a:off x="550951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46</xdr:row>
      <xdr:rowOff>121947</xdr:rowOff>
    </xdr:from>
    <xdr:to>
      <xdr:col>34</xdr:col>
      <xdr:colOff>1012243</xdr:colOff>
      <xdr:row>47</xdr:row>
      <xdr:rowOff>96744</xdr:rowOff>
    </xdr:to>
    <xdr:sp macro="" textlink="">
      <xdr:nvSpPr>
        <xdr:cNvPr id="38376" name="WordArt 6"/>
        <xdr:cNvSpPr>
          <a:spLocks noChangeArrowheads="1" noChangeShapeType="1" noTextEdit="1"/>
        </xdr:cNvSpPr>
      </xdr:nvSpPr>
      <xdr:spPr bwMode="auto">
        <a:xfrm>
          <a:off x="550951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46</xdr:row>
      <xdr:rowOff>121947</xdr:rowOff>
    </xdr:from>
    <xdr:to>
      <xdr:col>34</xdr:col>
      <xdr:colOff>3756</xdr:colOff>
      <xdr:row>47</xdr:row>
      <xdr:rowOff>96744</xdr:rowOff>
    </xdr:to>
    <xdr:sp macro="" textlink="">
      <xdr:nvSpPr>
        <xdr:cNvPr id="38377" name="WordArt 6"/>
        <xdr:cNvSpPr>
          <a:spLocks noChangeArrowheads="1" noChangeShapeType="1" noTextEdit="1"/>
        </xdr:cNvSpPr>
      </xdr:nvSpPr>
      <xdr:spPr bwMode="auto">
        <a:xfrm>
          <a:off x="540867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46</xdr:row>
      <xdr:rowOff>121947</xdr:rowOff>
    </xdr:from>
    <xdr:to>
      <xdr:col>34</xdr:col>
      <xdr:colOff>1012243</xdr:colOff>
      <xdr:row>47</xdr:row>
      <xdr:rowOff>96744</xdr:rowOff>
    </xdr:to>
    <xdr:sp macro="" textlink="">
      <xdr:nvSpPr>
        <xdr:cNvPr id="38378" name="WordArt 6"/>
        <xdr:cNvSpPr>
          <a:spLocks noChangeArrowheads="1" noChangeShapeType="1" noTextEdit="1"/>
        </xdr:cNvSpPr>
      </xdr:nvSpPr>
      <xdr:spPr bwMode="auto">
        <a:xfrm>
          <a:off x="550951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46</xdr:row>
      <xdr:rowOff>121947</xdr:rowOff>
    </xdr:from>
    <xdr:to>
      <xdr:col>34</xdr:col>
      <xdr:colOff>1012243</xdr:colOff>
      <xdr:row>47</xdr:row>
      <xdr:rowOff>96744</xdr:rowOff>
    </xdr:to>
    <xdr:sp macro="" textlink="">
      <xdr:nvSpPr>
        <xdr:cNvPr id="38379" name="WordArt 6"/>
        <xdr:cNvSpPr>
          <a:spLocks noChangeArrowheads="1" noChangeShapeType="1" noTextEdit="1"/>
        </xdr:cNvSpPr>
      </xdr:nvSpPr>
      <xdr:spPr bwMode="auto">
        <a:xfrm>
          <a:off x="550951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46</xdr:row>
      <xdr:rowOff>121947</xdr:rowOff>
    </xdr:from>
    <xdr:to>
      <xdr:col>35</xdr:col>
      <xdr:colOff>3756</xdr:colOff>
      <xdr:row>47</xdr:row>
      <xdr:rowOff>96744</xdr:rowOff>
    </xdr:to>
    <xdr:sp macro="" textlink="">
      <xdr:nvSpPr>
        <xdr:cNvPr id="38380" name="WordArt 6"/>
        <xdr:cNvSpPr>
          <a:spLocks noChangeArrowheads="1" noChangeShapeType="1" noTextEdit="1"/>
        </xdr:cNvSpPr>
      </xdr:nvSpPr>
      <xdr:spPr bwMode="auto">
        <a:xfrm>
          <a:off x="55553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46</xdr:row>
      <xdr:rowOff>121947</xdr:rowOff>
    </xdr:from>
    <xdr:to>
      <xdr:col>35</xdr:col>
      <xdr:colOff>1012243</xdr:colOff>
      <xdr:row>47</xdr:row>
      <xdr:rowOff>96744</xdr:rowOff>
    </xdr:to>
    <xdr:sp macro="" textlink="">
      <xdr:nvSpPr>
        <xdr:cNvPr id="38381" name="WordArt 6"/>
        <xdr:cNvSpPr>
          <a:spLocks noChangeArrowheads="1" noChangeShapeType="1" noTextEdit="1"/>
        </xdr:cNvSpPr>
      </xdr:nvSpPr>
      <xdr:spPr bwMode="auto">
        <a:xfrm>
          <a:off x="56562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46</xdr:row>
      <xdr:rowOff>121947</xdr:rowOff>
    </xdr:from>
    <xdr:to>
      <xdr:col>35</xdr:col>
      <xdr:colOff>1012243</xdr:colOff>
      <xdr:row>47</xdr:row>
      <xdr:rowOff>96744</xdr:rowOff>
    </xdr:to>
    <xdr:sp macro="" textlink="">
      <xdr:nvSpPr>
        <xdr:cNvPr id="38382" name="WordArt 6"/>
        <xdr:cNvSpPr>
          <a:spLocks noChangeArrowheads="1" noChangeShapeType="1" noTextEdit="1"/>
        </xdr:cNvSpPr>
      </xdr:nvSpPr>
      <xdr:spPr bwMode="auto">
        <a:xfrm>
          <a:off x="56562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46</xdr:row>
      <xdr:rowOff>121947</xdr:rowOff>
    </xdr:from>
    <xdr:to>
      <xdr:col>35</xdr:col>
      <xdr:colOff>3756</xdr:colOff>
      <xdr:row>47</xdr:row>
      <xdr:rowOff>96744</xdr:rowOff>
    </xdr:to>
    <xdr:sp macro="" textlink="">
      <xdr:nvSpPr>
        <xdr:cNvPr id="38383" name="WordArt 6"/>
        <xdr:cNvSpPr>
          <a:spLocks noChangeArrowheads="1" noChangeShapeType="1" noTextEdit="1"/>
        </xdr:cNvSpPr>
      </xdr:nvSpPr>
      <xdr:spPr bwMode="auto">
        <a:xfrm>
          <a:off x="55553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46</xdr:row>
      <xdr:rowOff>121947</xdr:rowOff>
    </xdr:from>
    <xdr:to>
      <xdr:col>35</xdr:col>
      <xdr:colOff>1012243</xdr:colOff>
      <xdr:row>47</xdr:row>
      <xdr:rowOff>96744</xdr:rowOff>
    </xdr:to>
    <xdr:sp macro="" textlink="">
      <xdr:nvSpPr>
        <xdr:cNvPr id="38384" name="WordArt 6"/>
        <xdr:cNvSpPr>
          <a:spLocks noChangeArrowheads="1" noChangeShapeType="1" noTextEdit="1"/>
        </xdr:cNvSpPr>
      </xdr:nvSpPr>
      <xdr:spPr bwMode="auto">
        <a:xfrm>
          <a:off x="56562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46</xdr:row>
      <xdr:rowOff>121947</xdr:rowOff>
    </xdr:from>
    <xdr:to>
      <xdr:col>35</xdr:col>
      <xdr:colOff>1012243</xdr:colOff>
      <xdr:row>47</xdr:row>
      <xdr:rowOff>96744</xdr:rowOff>
    </xdr:to>
    <xdr:sp macro="" textlink="">
      <xdr:nvSpPr>
        <xdr:cNvPr id="38385" name="WordArt 6"/>
        <xdr:cNvSpPr>
          <a:spLocks noChangeArrowheads="1" noChangeShapeType="1" noTextEdit="1"/>
        </xdr:cNvSpPr>
      </xdr:nvSpPr>
      <xdr:spPr bwMode="auto">
        <a:xfrm>
          <a:off x="56562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46</xdr:row>
      <xdr:rowOff>121947</xdr:rowOff>
    </xdr:from>
    <xdr:to>
      <xdr:col>36</xdr:col>
      <xdr:colOff>3756</xdr:colOff>
      <xdr:row>47</xdr:row>
      <xdr:rowOff>96744</xdr:rowOff>
    </xdr:to>
    <xdr:sp macro="" textlink="">
      <xdr:nvSpPr>
        <xdr:cNvPr id="38386" name="WordArt 6"/>
        <xdr:cNvSpPr>
          <a:spLocks noChangeArrowheads="1" noChangeShapeType="1" noTextEdit="1"/>
        </xdr:cNvSpPr>
      </xdr:nvSpPr>
      <xdr:spPr bwMode="auto">
        <a:xfrm>
          <a:off x="569823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46</xdr:row>
      <xdr:rowOff>121947</xdr:rowOff>
    </xdr:from>
    <xdr:to>
      <xdr:col>36</xdr:col>
      <xdr:colOff>1012243</xdr:colOff>
      <xdr:row>47</xdr:row>
      <xdr:rowOff>96744</xdr:rowOff>
    </xdr:to>
    <xdr:sp macro="" textlink="">
      <xdr:nvSpPr>
        <xdr:cNvPr id="38387" name="WordArt 6"/>
        <xdr:cNvSpPr>
          <a:spLocks noChangeArrowheads="1" noChangeShapeType="1" noTextEdit="1"/>
        </xdr:cNvSpPr>
      </xdr:nvSpPr>
      <xdr:spPr bwMode="auto">
        <a:xfrm>
          <a:off x="579907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46</xdr:row>
      <xdr:rowOff>121947</xdr:rowOff>
    </xdr:from>
    <xdr:to>
      <xdr:col>36</xdr:col>
      <xdr:colOff>1012243</xdr:colOff>
      <xdr:row>47</xdr:row>
      <xdr:rowOff>96744</xdr:rowOff>
    </xdr:to>
    <xdr:sp macro="" textlink="">
      <xdr:nvSpPr>
        <xdr:cNvPr id="38388" name="WordArt 6"/>
        <xdr:cNvSpPr>
          <a:spLocks noChangeArrowheads="1" noChangeShapeType="1" noTextEdit="1"/>
        </xdr:cNvSpPr>
      </xdr:nvSpPr>
      <xdr:spPr bwMode="auto">
        <a:xfrm>
          <a:off x="579907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46</xdr:row>
      <xdr:rowOff>121947</xdr:rowOff>
    </xdr:from>
    <xdr:to>
      <xdr:col>36</xdr:col>
      <xdr:colOff>3756</xdr:colOff>
      <xdr:row>47</xdr:row>
      <xdr:rowOff>96744</xdr:rowOff>
    </xdr:to>
    <xdr:sp macro="" textlink="">
      <xdr:nvSpPr>
        <xdr:cNvPr id="38389" name="WordArt 6"/>
        <xdr:cNvSpPr>
          <a:spLocks noChangeArrowheads="1" noChangeShapeType="1" noTextEdit="1"/>
        </xdr:cNvSpPr>
      </xdr:nvSpPr>
      <xdr:spPr bwMode="auto">
        <a:xfrm>
          <a:off x="569823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46</xdr:row>
      <xdr:rowOff>121947</xdr:rowOff>
    </xdr:from>
    <xdr:to>
      <xdr:col>36</xdr:col>
      <xdr:colOff>1012243</xdr:colOff>
      <xdr:row>47</xdr:row>
      <xdr:rowOff>96744</xdr:rowOff>
    </xdr:to>
    <xdr:sp macro="" textlink="">
      <xdr:nvSpPr>
        <xdr:cNvPr id="38390" name="WordArt 6"/>
        <xdr:cNvSpPr>
          <a:spLocks noChangeArrowheads="1" noChangeShapeType="1" noTextEdit="1"/>
        </xdr:cNvSpPr>
      </xdr:nvSpPr>
      <xdr:spPr bwMode="auto">
        <a:xfrm>
          <a:off x="579907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46</xdr:row>
      <xdr:rowOff>121947</xdr:rowOff>
    </xdr:from>
    <xdr:to>
      <xdr:col>36</xdr:col>
      <xdr:colOff>1012243</xdr:colOff>
      <xdr:row>47</xdr:row>
      <xdr:rowOff>96744</xdr:rowOff>
    </xdr:to>
    <xdr:sp macro="" textlink="">
      <xdr:nvSpPr>
        <xdr:cNvPr id="38391" name="WordArt 6"/>
        <xdr:cNvSpPr>
          <a:spLocks noChangeArrowheads="1" noChangeShapeType="1" noTextEdit="1"/>
        </xdr:cNvSpPr>
      </xdr:nvSpPr>
      <xdr:spPr bwMode="auto">
        <a:xfrm>
          <a:off x="579907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46</xdr:row>
      <xdr:rowOff>121947</xdr:rowOff>
    </xdr:from>
    <xdr:to>
      <xdr:col>37</xdr:col>
      <xdr:colOff>3756</xdr:colOff>
      <xdr:row>47</xdr:row>
      <xdr:rowOff>96744</xdr:rowOff>
    </xdr:to>
    <xdr:sp macro="" textlink="">
      <xdr:nvSpPr>
        <xdr:cNvPr id="38392" name="WordArt 6"/>
        <xdr:cNvSpPr>
          <a:spLocks noChangeArrowheads="1" noChangeShapeType="1" noTextEdit="1"/>
        </xdr:cNvSpPr>
      </xdr:nvSpPr>
      <xdr:spPr bwMode="auto">
        <a:xfrm>
          <a:off x="58601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46</xdr:row>
      <xdr:rowOff>121947</xdr:rowOff>
    </xdr:from>
    <xdr:to>
      <xdr:col>37</xdr:col>
      <xdr:colOff>1012243</xdr:colOff>
      <xdr:row>47</xdr:row>
      <xdr:rowOff>96744</xdr:rowOff>
    </xdr:to>
    <xdr:sp macro="" textlink="">
      <xdr:nvSpPr>
        <xdr:cNvPr id="38393" name="WordArt 6"/>
        <xdr:cNvSpPr>
          <a:spLocks noChangeArrowheads="1" noChangeShapeType="1" noTextEdit="1"/>
        </xdr:cNvSpPr>
      </xdr:nvSpPr>
      <xdr:spPr bwMode="auto">
        <a:xfrm>
          <a:off x="59610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46</xdr:row>
      <xdr:rowOff>121947</xdr:rowOff>
    </xdr:from>
    <xdr:to>
      <xdr:col>37</xdr:col>
      <xdr:colOff>1012243</xdr:colOff>
      <xdr:row>47</xdr:row>
      <xdr:rowOff>96744</xdr:rowOff>
    </xdr:to>
    <xdr:sp macro="" textlink="">
      <xdr:nvSpPr>
        <xdr:cNvPr id="38394" name="WordArt 6"/>
        <xdr:cNvSpPr>
          <a:spLocks noChangeArrowheads="1" noChangeShapeType="1" noTextEdit="1"/>
        </xdr:cNvSpPr>
      </xdr:nvSpPr>
      <xdr:spPr bwMode="auto">
        <a:xfrm>
          <a:off x="59610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46</xdr:row>
      <xdr:rowOff>121947</xdr:rowOff>
    </xdr:from>
    <xdr:to>
      <xdr:col>37</xdr:col>
      <xdr:colOff>3756</xdr:colOff>
      <xdr:row>47</xdr:row>
      <xdr:rowOff>96744</xdr:rowOff>
    </xdr:to>
    <xdr:sp macro="" textlink="">
      <xdr:nvSpPr>
        <xdr:cNvPr id="38395" name="WordArt 6"/>
        <xdr:cNvSpPr>
          <a:spLocks noChangeArrowheads="1" noChangeShapeType="1" noTextEdit="1"/>
        </xdr:cNvSpPr>
      </xdr:nvSpPr>
      <xdr:spPr bwMode="auto">
        <a:xfrm>
          <a:off x="58601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46</xdr:row>
      <xdr:rowOff>121947</xdr:rowOff>
    </xdr:from>
    <xdr:to>
      <xdr:col>37</xdr:col>
      <xdr:colOff>1012243</xdr:colOff>
      <xdr:row>47</xdr:row>
      <xdr:rowOff>96744</xdr:rowOff>
    </xdr:to>
    <xdr:sp macro="" textlink="">
      <xdr:nvSpPr>
        <xdr:cNvPr id="38396" name="WordArt 6"/>
        <xdr:cNvSpPr>
          <a:spLocks noChangeArrowheads="1" noChangeShapeType="1" noTextEdit="1"/>
        </xdr:cNvSpPr>
      </xdr:nvSpPr>
      <xdr:spPr bwMode="auto">
        <a:xfrm>
          <a:off x="59610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46</xdr:row>
      <xdr:rowOff>121947</xdr:rowOff>
    </xdr:from>
    <xdr:to>
      <xdr:col>37</xdr:col>
      <xdr:colOff>1012243</xdr:colOff>
      <xdr:row>47</xdr:row>
      <xdr:rowOff>96744</xdr:rowOff>
    </xdr:to>
    <xdr:sp macro="" textlink="">
      <xdr:nvSpPr>
        <xdr:cNvPr id="38397" name="WordArt 6"/>
        <xdr:cNvSpPr>
          <a:spLocks noChangeArrowheads="1" noChangeShapeType="1" noTextEdit="1"/>
        </xdr:cNvSpPr>
      </xdr:nvSpPr>
      <xdr:spPr bwMode="auto">
        <a:xfrm>
          <a:off x="59610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46</xdr:row>
      <xdr:rowOff>121947</xdr:rowOff>
    </xdr:from>
    <xdr:to>
      <xdr:col>38</xdr:col>
      <xdr:colOff>3756</xdr:colOff>
      <xdr:row>47</xdr:row>
      <xdr:rowOff>96744</xdr:rowOff>
    </xdr:to>
    <xdr:sp macro="" textlink="">
      <xdr:nvSpPr>
        <xdr:cNvPr id="38398" name="WordArt 6"/>
        <xdr:cNvSpPr>
          <a:spLocks noChangeArrowheads="1" noChangeShapeType="1" noTextEdit="1"/>
        </xdr:cNvSpPr>
      </xdr:nvSpPr>
      <xdr:spPr bwMode="auto">
        <a:xfrm>
          <a:off x="599160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46</xdr:row>
      <xdr:rowOff>121947</xdr:rowOff>
    </xdr:from>
    <xdr:to>
      <xdr:col>38</xdr:col>
      <xdr:colOff>1012243</xdr:colOff>
      <xdr:row>47</xdr:row>
      <xdr:rowOff>96744</xdr:rowOff>
    </xdr:to>
    <xdr:sp macro="" textlink="">
      <xdr:nvSpPr>
        <xdr:cNvPr id="38399" name="WordArt 6"/>
        <xdr:cNvSpPr>
          <a:spLocks noChangeArrowheads="1" noChangeShapeType="1" noTextEdit="1"/>
        </xdr:cNvSpPr>
      </xdr:nvSpPr>
      <xdr:spPr bwMode="auto">
        <a:xfrm>
          <a:off x="609244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46</xdr:row>
      <xdr:rowOff>121947</xdr:rowOff>
    </xdr:from>
    <xdr:to>
      <xdr:col>38</xdr:col>
      <xdr:colOff>1012243</xdr:colOff>
      <xdr:row>47</xdr:row>
      <xdr:rowOff>96744</xdr:rowOff>
    </xdr:to>
    <xdr:sp macro="" textlink="">
      <xdr:nvSpPr>
        <xdr:cNvPr id="38400" name="WordArt 6"/>
        <xdr:cNvSpPr>
          <a:spLocks noChangeArrowheads="1" noChangeShapeType="1" noTextEdit="1"/>
        </xdr:cNvSpPr>
      </xdr:nvSpPr>
      <xdr:spPr bwMode="auto">
        <a:xfrm>
          <a:off x="609244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46</xdr:row>
      <xdr:rowOff>121947</xdr:rowOff>
    </xdr:from>
    <xdr:to>
      <xdr:col>38</xdr:col>
      <xdr:colOff>3756</xdr:colOff>
      <xdr:row>47</xdr:row>
      <xdr:rowOff>96744</xdr:rowOff>
    </xdr:to>
    <xdr:sp macro="" textlink="">
      <xdr:nvSpPr>
        <xdr:cNvPr id="38401" name="WordArt 6"/>
        <xdr:cNvSpPr>
          <a:spLocks noChangeArrowheads="1" noChangeShapeType="1" noTextEdit="1"/>
        </xdr:cNvSpPr>
      </xdr:nvSpPr>
      <xdr:spPr bwMode="auto">
        <a:xfrm>
          <a:off x="599160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46</xdr:row>
      <xdr:rowOff>121947</xdr:rowOff>
    </xdr:from>
    <xdr:to>
      <xdr:col>38</xdr:col>
      <xdr:colOff>1012243</xdr:colOff>
      <xdr:row>47</xdr:row>
      <xdr:rowOff>96744</xdr:rowOff>
    </xdr:to>
    <xdr:sp macro="" textlink="">
      <xdr:nvSpPr>
        <xdr:cNvPr id="38402" name="WordArt 6"/>
        <xdr:cNvSpPr>
          <a:spLocks noChangeArrowheads="1" noChangeShapeType="1" noTextEdit="1"/>
        </xdr:cNvSpPr>
      </xdr:nvSpPr>
      <xdr:spPr bwMode="auto">
        <a:xfrm>
          <a:off x="609244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46</xdr:row>
      <xdr:rowOff>121947</xdr:rowOff>
    </xdr:from>
    <xdr:to>
      <xdr:col>38</xdr:col>
      <xdr:colOff>1012243</xdr:colOff>
      <xdr:row>47</xdr:row>
      <xdr:rowOff>96744</xdr:rowOff>
    </xdr:to>
    <xdr:sp macro="" textlink="">
      <xdr:nvSpPr>
        <xdr:cNvPr id="38403" name="WordArt 6"/>
        <xdr:cNvSpPr>
          <a:spLocks noChangeArrowheads="1" noChangeShapeType="1" noTextEdit="1"/>
        </xdr:cNvSpPr>
      </xdr:nvSpPr>
      <xdr:spPr bwMode="auto">
        <a:xfrm>
          <a:off x="609244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46</xdr:row>
      <xdr:rowOff>121947</xdr:rowOff>
    </xdr:from>
    <xdr:to>
      <xdr:col>39</xdr:col>
      <xdr:colOff>3756</xdr:colOff>
      <xdr:row>47</xdr:row>
      <xdr:rowOff>96744</xdr:rowOff>
    </xdr:to>
    <xdr:sp macro="" textlink="">
      <xdr:nvSpPr>
        <xdr:cNvPr id="38404" name="WordArt 6"/>
        <xdr:cNvSpPr>
          <a:spLocks noChangeArrowheads="1" noChangeShapeType="1" noTextEdit="1"/>
        </xdr:cNvSpPr>
      </xdr:nvSpPr>
      <xdr:spPr bwMode="auto">
        <a:xfrm>
          <a:off x="612304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46</xdr:row>
      <xdr:rowOff>121947</xdr:rowOff>
    </xdr:from>
    <xdr:to>
      <xdr:col>39</xdr:col>
      <xdr:colOff>1012243</xdr:colOff>
      <xdr:row>47</xdr:row>
      <xdr:rowOff>96744</xdr:rowOff>
    </xdr:to>
    <xdr:sp macro="" textlink="">
      <xdr:nvSpPr>
        <xdr:cNvPr id="38405" name="WordArt 6"/>
        <xdr:cNvSpPr>
          <a:spLocks noChangeArrowheads="1" noChangeShapeType="1" noTextEdit="1"/>
        </xdr:cNvSpPr>
      </xdr:nvSpPr>
      <xdr:spPr bwMode="auto">
        <a:xfrm>
          <a:off x="62238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46</xdr:row>
      <xdr:rowOff>121947</xdr:rowOff>
    </xdr:from>
    <xdr:to>
      <xdr:col>39</xdr:col>
      <xdr:colOff>1012243</xdr:colOff>
      <xdr:row>47</xdr:row>
      <xdr:rowOff>96744</xdr:rowOff>
    </xdr:to>
    <xdr:sp macro="" textlink="">
      <xdr:nvSpPr>
        <xdr:cNvPr id="38406" name="WordArt 6"/>
        <xdr:cNvSpPr>
          <a:spLocks noChangeArrowheads="1" noChangeShapeType="1" noTextEdit="1"/>
        </xdr:cNvSpPr>
      </xdr:nvSpPr>
      <xdr:spPr bwMode="auto">
        <a:xfrm>
          <a:off x="62238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46</xdr:row>
      <xdr:rowOff>121947</xdr:rowOff>
    </xdr:from>
    <xdr:to>
      <xdr:col>39</xdr:col>
      <xdr:colOff>3756</xdr:colOff>
      <xdr:row>47</xdr:row>
      <xdr:rowOff>96744</xdr:rowOff>
    </xdr:to>
    <xdr:sp macro="" textlink="">
      <xdr:nvSpPr>
        <xdr:cNvPr id="38407" name="WordArt 6"/>
        <xdr:cNvSpPr>
          <a:spLocks noChangeArrowheads="1" noChangeShapeType="1" noTextEdit="1"/>
        </xdr:cNvSpPr>
      </xdr:nvSpPr>
      <xdr:spPr bwMode="auto">
        <a:xfrm>
          <a:off x="612304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46</xdr:row>
      <xdr:rowOff>121947</xdr:rowOff>
    </xdr:from>
    <xdr:to>
      <xdr:col>39</xdr:col>
      <xdr:colOff>1012243</xdr:colOff>
      <xdr:row>47</xdr:row>
      <xdr:rowOff>96744</xdr:rowOff>
    </xdr:to>
    <xdr:sp macro="" textlink="">
      <xdr:nvSpPr>
        <xdr:cNvPr id="38408" name="WordArt 6"/>
        <xdr:cNvSpPr>
          <a:spLocks noChangeArrowheads="1" noChangeShapeType="1" noTextEdit="1"/>
        </xdr:cNvSpPr>
      </xdr:nvSpPr>
      <xdr:spPr bwMode="auto">
        <a:xfrm>
          <a:off x="62238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46</xdr:row>
      <xdr:rowOff>121947</xdr:rowOff>
    </xdr:from>
    <xdr:to>
      <xdr:col>39</xdr:col>
      <xdr:colOff>1012243</xdr:colOff>
      <xdr:row>47</xdr:row>
      <xdr:rowOff>96744</xdr:rowOff>
    </xdr:to>
    <xdr:sp macro="" textlink="">
      <xdr:nvSpPr>
        <xdr:cNvPr id="38409" name="WordArt 6"/>
        <xdr:cNvSpPr>
          <a:spLocks noChangeArrowheads="1" noChangeShapeType="1" noTextEdit="1"/>
        </xdr:cNvSpPr>
      </xdr:nvSpPr>
      <xdr:spPr bwMode="auto">
        <a:xfrm>
          <a:off x="62238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46</xdr:row>
      <xdr:rowOff>121947</xdr:rowOff>
    </xdr:from>
    <xdr:to>
      <xdr:col>40</xdr:col>
      <xdr:colOff>3756</xdr:colOff>
      <xdr:row>47</xdr:row>
      <xdr:rowOff>96744</xdr:rowOff>
    </xdr:to>
    <xdr:sp macro="" textlink="">
      <xdr:nvSpPr>
        <xdr:cNvPr id="38410" name="WordArt 6"/>
        <xdr:cNvSpPr>
          <a:spLocks noChangeArrowheads="1" noChangeShapeType="1" noTextEdit="1"/>
        </xdr:cNvSpPr>
      </xdr:nvSpPr>
      <xdr:spPr bwMode="auto">
        <a:xfrm>
          <a:off x="62792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46</xdr:row>
      <xdr:rowOff>121947</xdr:rowOff>
    </xdr:from>
    <xdr:to>
      <xdr:col>40</xdr:col>
      <xdr:colOff>1012243</xdr:colOff>
      <xdr:row>47</xdr:row>
      <xdr:rowOff>96744</xdr:rowOff>
    </xdr:to>
    <xdr:sp macro="" textlink="">
      <xdr:nvSpPr>
        <xdr:cNvPr id="38411" name="WordArt 6"/>
        <xdr:cNvSpPr>
          <a:spLocks noChangeArrowheads="1" noChangeShapeType="1" noTextEdit="1"/>
        </xdr:cNvSpPr>
      </xdr:nvSpPr>
      <xdr:spPr bwMode="auto">
        <a:xfrm>
          <a:off x="63801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46</xdr:row>
      <xdr:rowOff>121947</xdr:rowOff>
    </xdr:from>
    <xdr:to>
      <xdr:col>40</xdr:col>
      <xdr:colOff>1012243</xdr:colOff>
      <xdr:row>47</xdr:row>
      <xdr:rowOff>96744</xdr:rowOff>
    </xdr:to>
    <xdr:sp macro="" textlink="">
      <xdr:nvSpPr>
        <xdr:cNvPr id="38412" name="WordArt 6"/>
        <xdr:cNvSpPr>
          <a:spLocks noChangeArrowheads="1" noChangeShapeType="1" noTextEdit="1"/>
        </xdr:cNvSpPr>
      </xdr:nvSpPr>
      <xdr:spPr bwMode="auto">
        <a:xfrm>
          <a:off x="63801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46</xdr:row>
      <xdr:rowOff>121947</xdr:rowOff>
    </xdr:from>
    <xdr:to>
      <xdr:col>40</xdr:col>
      <xdr:colOff>3756</xdr:colOff>
      <xdr:row>47</xdr:row>
      <xdr:rowOff>96744</xdr:rowOff>
    </xdr:to>
    <xdr:sp macro="" textlink="">
      <xdr:nvSpPr>
        <xdr:cNvPr id="38413" name="WordArt 6"/>
        <xdr:cNvSpPr>
          <a:spLocks noChangeArrowheads="1" noChangeShapeType="1" noTextEdit="1"/>
        </xdr:cNvSpPr>
      </xdr:nvSpPr>
      <xdr:spPr bwMode="auto">
        <a:xfrm>
          <a:off x="62792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46</xdr:row>
      <xdr:rowOff>121947</xdr:rowOff>
    </xdr:from>
    <xdr:to>
      <xdr:col>40</xdr:col>
      <xdr:colOff>1012243</xdr:colOff>
      <xdr:row>47</xdr:row>
      <xdr:rowOff>96744</xdr:rowOff>
    </xdr:to>
    <xdr:sp macro="" textlink="">
      <xdr:nvSpPr>
        <xdr:cNvPr id="38414" name="WordArt 6"/>
        <xdr:cNvSpPr>
          <a:spLocks noChangeArrowheads="1" noChangeShapeType="1" noTextEdit="1"/>
        </xdr:cNvSpPr>
      </xdr:nvSpPr>
      <xdr:spPr bwMode="auto">
        <a:xfrm>
          <a:off x="63801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46</xdr:row>
      <xdr:rowOff>121947</xdr:rowOff>
    </xdr:from>
    <xdr:to>
      <xdr:col>40</xdr:col>
      <xdr:colOff>1012243</xdr:colOff>
      <xdr:row>47</xdr:row>
      <xdr:rowOff>96744</xdr:rowOff>
    </xdr:to>
    <xdr:sp macro="" textlink="">
      <xdr:nvSpPr>
        <xdr:cNvPr id="38415" name="WordArt 6"/>
        <xdr:cNvSpPr>
          <a:spLocks noChangeArrowheads="1" noChangeShapeType="1" noTextEdit="1"/>
        </xdr:cNvSpPr>
      </xdr:nvSpPr>
      <xdr:spPr bwMode="auto">
        <a:xfrm>
          <a:off x="63801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46</xdr:row>
      <xdr:rowOff>121947</xdr:rowOff>
    </xdr:from>
    <xdr:to>
      <xdr:col>41</xdr:col>
      <xdr:colOff>3756</xdr:colOff>
      <xdr:row>47</xdr:row>
      <xdr:rowOff>96744</xdr:rowOff>
    </xdr:to>
    <xdr:sp macro="" textlink="">
      <xdr:nvSpPr>
        <xdr:cNvPr id="38416" name="WordArt 6"/>
        <xdr:cNvSpPr>
          <a:spLocks noChangeArrowheads="1" noChangeShapeType="1" noTextEdit="1"/>
        </xdr:cNvSpPr>
      </xdr:nvSpPr>
      <xdr:spPr bwMode="auto">
        <a:xfrm>
          <a:off x="64202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46</xdr:row>
      <xdr:rowOff>121947</xdr:rowOff>
    </xdr:from>
    <xdr:to>
      <xdr:col>41</xdr:col>
      <xdr:colOff>1012243</xdr:colOff>
      <xdr:row>47</xdr:row>
      <xdr:rowOff>96744</xdr:rowOff>
    </xdr:to>
    <xdr:sp macro="" textlink="">
      <xdr:nvSpPr>
        <xdr:cNvPr id="38417" name="WordArt 6"/>
        <xdr:cNvSpPr>
          <a:spLocks noChangeArrowheads="1" noChangeShapeType="1" noTextEdit="1"/>
        </xdr:cNvSpPr>
      </xdr:nvSpPr>
      <xdr:spPr bwMode="auto">
        <a:xfrm>
          <a:off x="65210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46</xdr:row>
      <xdr:rowOff>121947</xdr:rowOff>
    </xdr:from>
    <xdr:to>
      <xdr:col>41</xdr:col>
      <xdr:colOff>1012243</xdr:colOff>
      <xdr:row>47</xdr:row>
      <xdr:rowOff>96744</xdr:rowOff>
    </xdr:to>
    <xdr:sp macro="" textlink="">
      <xdr:nvSpPr>
        <xdr:cNvPr id="38418" name="WordArt 6"/>
        <xdr:cNvSpPr>
          <a:spLocks noChangeArrowheads="1" noChangeShapeType="1" noTextEdit="1"/>
        </xdr:cNvSpPr>
      </xdr:nvSpPr>
      <xdr:spPr bwMode="auto">
        <a:xfrm>
          <a:off x="65210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46</xdr:row>
      <xdr:rowOff>121947</xdr:rowOff>
    </xdr:from>
    <xdr:to>
      <xdr:col>41</xdr:col>
      <xdr:colOff>3756</xdr:colOff>
      <xdr:row>47</xdr:row>
      <xdr:rowOff>96744</xdr:rowOff>
    </xdr:to>
    <xdr:sp macro="" textlink="">
      <xdr:nvSpPr>
        <xdr:cNvPr id="38419" name="WordArt 6"/>
        <xdr:cNvSpPr>
          <a:spLocks noChangeArrowheads="1" noChangeShapeType="1" noTextEdit="1"/>
        </xdr:cNvSpPr>
      </xdr:nvSpPr>
      <xdr:spPr bwMode="auto">
        <a:xfrm>
          <a:off x="64202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46</xdr:row>
      <xdr:rowOff>121947</xdr:rowOff>
    </xdr:from>
    <xdr:to>
      <xdr:col>41</xdr:col>
      <xdr:colOff>1012243</xdr:colOff>
      <xdr:row>47</xdr:row>
      <xdr:rowOff>96744</xdr:rowOff>
    </xdr:to>
    <xdr:sp macro="" textlink="">
      <xdr:nvSpPr>
        <xdr:cNvPr id="38420" name="WordArt 6"/>
        <xdr:cNvSpPr>
          <a:spLocks noChangeArrowheads="1" noChangeShapeType="1" noTextEdit="1"/>
        </xdr:cNvSpPr>
      </xdr:nvSpPr>
      <xdr:spPr bwMode="auto">
        <a:xfrm>
          <a:off x="65210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46</xdr:row>
      <xdr:rowOff>121947</xdr:rowOff>
    </xdr:from>
    <xdr:to>
      <xdr:col>42</xdr:col>
      <xdr:colOff>3756</xdr:colOff>
      <xdr:row>47</xdr:row>
      <xdr:rowOff>96744</xdr:rowOff>
    </xdr:to>
    <xdr:sp macro="" textlink="">
      <xdr:nvSpPr>
        <xdr:cNvPr id="38422" name="WordArt 6"/>
        <xdr:cNvSpPr>
          <a:spLocks noChangeArrowheads="1" noChangeShapeType="1" noTextEdit="1"/>
        </xdr:cNvSpPr>
      </xdr:nvSpPr>
      <xdr:spPr bwMode="auto">
        <a:xfrm>
          <a:off x="65688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46</xdr:row>
      <xdr:rowOff>121947</xdr:rowOff>
    </xdr:from>
    <xdr:to>
      <xdr:col>42</xdr:col>
      <xdr:colOff>1012243</xdr:colOff>
      <xdr:row>47</xdr:row>
      <xdr:rowOff>96744</xdr:rowOff>
    </xdr:to>
    <xdr:sp macro="" textlink="">
      <xdr:nvSpPr>
        <xdr:cNvPr id="38423" name="WordArt 6"/>
        <xdr:cNvSpPr>
          <a:spLocks noChangeArrowheads="1" noChangeShapeType="1" noTextEdit="1"/>
        </xdr:cNvSpPr>
      </xdr:nvSpPr>
      <xdr:spPr bwMode="auto">
        <a:xfrm>
          <a:off x="66696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46</xdr:row>
      <xdr:rowOff>121947</xdr:rowOff>
    </xdr:from>
    <xdr:to>
      <xdr:col>42</xdr:col>
      <xdr:colOff>1012243</xdr:colOff>
      <xdr:row>47</xdr:row>
      <xdr:rowOff>96744</xdr:rowOff>
    </xdr:to>
    <xdr:sp macro="" textlink="">
      <xdr:nvSpPr>
        <xdr:cNvPr id="38424" name="WordArt 6"/>
        <xdr:cNvSpPr>
          <a:spLocks noChangeArrowheads="1" noChangeShapeType="1" noTextEdit="1"/>
        </xdr:cNvSpPr>
      </xdr:nvSpPr>
      <xdr:spPr bwMode="auto">
        <a:xfrm>
          <a:off x="66696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46</xdr:row>
      <xdr:rowOff>121947</xdr:rowOff>
    </xdr:from>
    <xdr:to>
      <xdr:col>42</xdr:col>
      <xdr:colOff>3756</xdr:colOff>
      <xdr:row>47</xdr:row>
      <xdr:rowOff>96744</xdr:rowOff>
    </xdr:to>
    <xdr:sp macro="" textlink="">
      <xdr:nvSpPr>
        <xdr:cNvPr id="38425" name="WordArt 6"/>
        <xdr:cNvSpPr>
          <a:spLocks noChangeArrowheads="1" noChangeShapeType="1" noTextEdit="1"/>
        </xdr:cNvSpPr>
      </xdr:nvSpPr>
      <xdr:spPr bwMode="auto">
        <a:xfrm>
          <a:off x="65688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46</xdr:row>
      <xdr:rowOff>121947</xdr:rowOff>
    </xdr:from>
    <xdr:to>
      <xdr:col>42</xdr:col>
      <xdr:colOff>1012243</xdr:colOff>
      <xdr:row>47</xdr:row>
      <xdr:rowOff>96744</xdr:rowOff>
    </xdr:to>
    <xdr:sp macro="" textlink="">
      <xdr:nvSpPr>
        <xdr:cNvPr id="38426" name="WordArt 6"/>
        <xdr:cNvSpPr>
          <a:spLocks noChangeArrowheads="1" noChangeShapeType="1" noTextEdit="1"/>
        </xdr:cNvSpPr>
      </xdr:nvSpPr>
      <xdr:spPr bwMode="auto">
        <a:xfrm>
          <a:off x="66696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46</xdr:row>
      <xdr:rowOff>121947</xdr:rowOff>
    </xdr:from>
    <xdr:to>
      <xdr:col>42</xdr:col>
      <xdr:colOff>1012243</xdr:colOff>
      <xdr:row>47</xdr:row>
      <xdr:rowOff>96744</xdr:rowOff>
    </xdr:to>
    <xdr:sp macro="" textlink="">
      <xdr:nvSpPr>
        <xdr:cNvPr id="38427" name="WordArt 6"/>
        <xdr:cNvSpPr>
          <a:spLocks noChangeArrowheads="1" noChangeShapeType="1" noTextEdit="1"/>
        </xdr:cNvSpPr>
      </xdr:nvSpPr>
      <xdr:spPr bwMode="auto">
        <a:xfrm>
          <a:off x="66696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46</xdr:row>
      <xdr:rowOff>121947</xdr:rowOff>
    </xdr:from>
    <xdr:to>
      <xdr:col>43</xdr:col>
      <xdr:colOff>3756</xdr:colOff>
      <xdr:row>47</xdr:row>
      <xdr:rowOff>96744</xdr:rowOff>
    </xdr:to>
    <xdr:sp macro="" textlink="">
      <xdr:nvSpPr>
        <xdr:cNvPr id="38428" name="WordArt 6"/>
        <xdr:cNvSpPr>
          <a:spLocks noChangeArrowheads="1" noChangeShapeType="1" noTextEdit="1"/>
        </xdr:cNvSpPr>
      </xdr:nvSpPr>
      <xdr:spPr bwMode="auto">
        <a:xfrm>
          <a:off x="67174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46</xdr:row>
      <xdr:rowOff>121947</xdr:rowOff>
    </xdr:from>
    <xdr:to>
      <xdr:col>43</xdr:col>
      <xdr:colOff>1012243</xdr:colOff>
      <xdr:row>47</xdr:row>
      <xdr:rowOff>96744</xdr:rowOff>
    </xdr:to>
    <xdr:sp macro="" textlink="">
      <xdr:nvSpPr>
        <xdr:cNvPr id="38429" name="WordArt 6"/>
        <xdr:cNvSpPr>
          <a:spLocks noChangeArrowheads="1" noChangeShapeType="1" noTextEdit="1"/>
        </xdr:cNvSpPr>
      </xdr:nvSpPr>
      <xdr:spPr bwMode="auto">
        <a:xfrm>
          <a:off x="68182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46</xdr:row>
      <xdr:rowOff>121947</xdr:rowOff>
    </xdr:from>
    <xdr:to>
      <xdr:col>43</xdr:col>
      <xdr:colOff>1012243</xdr:colOff>
      <xdr:row>47</xdr:row>
      <xdr:rowOff>96744</xdr:rowOff>
    </xdr:to>
    <xdr:sp macro="" textlink="">
      <xdr:nvSpPr>
        <xdr:cNvPr id="38430" name="WordArt 6"/>
        <xdr:cNvSpPr>
          <a:spLocks noChangeArrowheads="1" noChangeShapeType="1" noTextEdit="1"/>
        </xdr:cNvSpPr>
      </xdr:nvSpPr>
      <xdr:spPr bwMode="auto">
        <a:xfrm>
          <a:off x="68182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46</xdr:row>
      <xdr:rowOff>121947</xdr:rowOff>
    </xdr:from>
    <xdr:to>
      <xdr:col>43</xdr:col>
      <xdr:colOff>3756</xdr:colOff>
      <xdr:row>47</xdr:row>
      <xdr:rowOff>96744</xdr:rowOff>
    </xdr:to>
    <xdr:sp macro="" textlink="">
      <xdr:nvSpPr>
        <xdr:cNvPr id="38431" name="WordArt 6"/>
        <xdr:cNvSpPr>
          <a:spLocks noChangeArrowheads="1" noChangeShapeType="1" noTextEdit="1"/>
        </xdr:cNvSpPr>
      </xdr:nvSpPr>
      <xdr:spPr bwMode="auto">
        <a:xfrm>
          <a:off x="67174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46</xdr:row>
      <xdr:rowOff>121947</xdr:rowOff>
    </xdr:from>
    <xdr:to>
      <xdr:col>43</xdr:col>
      <xdr:colOff>1012243</xdr:colOff>
      <xdr:row>47</xdr:row>
      <xdr:rowOff>96744</xdr:rowOff>
    </xdr:to>
    <xdr:sp macro="" textlink="">
      <xdr:nvSpPr>
        <xdr:cNvPr id="38432" name="WordArt 6"/>
        <xdr:cNvSpPr>
          <a:spLocks noChangeArrowheads="1" noChangeShapeType="1" noTextEdit="1"/>
        </xdr:cNvSpPr>
      </xdr:nvSpPr>
      <xdr:spPr bwMode="auto">
        <a:xfrm>
          <a:off x="68182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1101143</xdr:colOff>
      <xdr:row>46</xdr:row>
      <xdr:rowOff>121947</xdr:rowOff>
    </xdr:from>
    <xdr:to>
      <xdr:col>43</xdr:col>
      <xdr:colOff>1101143</xdr:colOff>
      <xdr:row>47</xdr:row>
      <xdr:rowOff>96744</xdr:rowOff>
    </xdr:to>
    <xdr:sp macro="" textlink="">
      <xdr:nvSpPr>
        <xdr:cNvPr id="38433" name="WordArt 6"/>
        <xdr:cNvSpPr>
          <a:spLocks noChangeArrowheads="1" noChangeShapeType="1" noTextEdit="1"/>
        </xdr:cNvSpPr>
      </xdr:nvSpPr>
      <xdr:spPr bwMode="auto">
        <a:xfrm>
          <a:off x="70036743" y="21394447"/>
          <a:ext cx="0" cy="2438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46</xdr:row>
      <xdr:rowOff>121947</xdr:rowOff>
    </xdr:from>
    <xdr:to>
      <xdr:col>44</xdr:col>
      <xdr:colOff>3756</xdr:colOff>
      <xdr:row>47</xdr:row>
      <xdr:rowOff>96744</xdr:rowOff>
    </xdr:to>
    <xdr:sp macro="" textlink="">
      <xdr:nvSpPr>
        <xdr:cNvPr id="38434" name="WordArt 6"/>
        <xdr:cNvSpPr>
          <a:spLocks noChangeArrowheads="1" noChangeShapeType="1" noTextEdit="1"/>
        </xdr:cNvSpPr>
      </xdr:nvSpPr>
      <xdr:spPr bwMode="auto">
        <a:xfrm>
          <a:off x="68831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46</xdr:row>
      <xdr:rowOff>121947</xdr:rowOff>
    </xdr:from>
    <xdr:to>
      <xdr:col>44</xdr:col>
      <xdr:colOff>1012243</xdr:colOff>
      <xdr:row>47</xdr:row>
      <xdr:rowOff>96744</xdr:rowOff>
    </xdr:to>
    <xdr:sp macro="" textlink="">
      <xdr:nvSpPr>
        <xdr:cNvPr id="38435" name="WordArt 6"/>
        <xdr:cNvSpPr>
          <a:spLocks noChangeArrowheads="1" noChangeShapeType="1" noTextEdit="1"/>
        </xdr:cNvSpPr>
      </xdr:nvSpPr>
      <xdr:spPr bwMode="auto">
        <a:xfrm>
          <a:off x="69839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46</xdr:row>
      <xdr:rowOff>121947</xdr:rowOff>
    </xdr:from>
    <xdr:to>
      <xdr:col>44</xdr:col>
      <xdr:colOff>1012243</xdr:colOff>
      <xdr:row>47</xdr:row>
      <xdr:rowOff>96744</xdr:rowOff>
    </xdr:to>
    <xdr:sp macro="" textlink="">
      <xdr:nvSpPr>
        <xdr:cNvPr id="38436" name="WordArt 6"/>
        <xdr:cNvSpPr>
          <a:spLocks noChangeArrowheads="1" noChangeShapeType="1" noTextEdit="1"/>
        </xdr:cNvSpPr>
      </xdr:nvSpPr>
      <xdr:spPr bwMode="auto">
        <a:xfrm>
          <a:off x="69839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46</xdr:row>
      <xdr:rowOff>121947</xdr:rowOff>
    </xdr:from>
    <xdr:to>
      <xdr:col>44</xdr:col>
      <xdr:colOff>3756</xdr:colOff>
      <xdr:row>47</xdr:row>
      <xdr:rowOff>96744</xdr:rowOff>
    </xdr:to>
    <xdr:sp macro="" textlink="">
      <xdr:nvSpPr>
        <xdr:cNvPr id="38437" name="WordArt 6"/>
        <xdr:cNvSpPr>
          <a:spLocks noChangeArrowheads="1" noChangeShapeType="1" noTextEdit="1"/>
        </xdr:cNvSpPr>
      </xdr:nvSpPr>
      <xdr:spPr bwMode="auto">
        <a:xfrm>
          <a:off x="68831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46</xdr:row>
      <xdr:rowOff>121947</xdr:rowOff>
    </xdr:from>
    <xdr:to>
      <xdr:col>44</xdr:col>
      <xdr:colOff>1012243</xdr:colOff>
      <xdr:row>47</xdr:row>
      <xdr:rowOff>96744</xdr:rowOff>
    </xdr:to>
    <xdr:sp macro="" textlink="">
      <xdr:nvSpPr>
        <xdr:cNvPr id="38438" name="WordArt 6"/>
        <xdr:cNvSpPr>
          <a:spLocks noChangeArrowheads="1" noChangeShapeType="1" noTextEdit="1"/>
        </xdr:cNvSpPr>
      </xdr:nvSpPr>
      <xdr:spPr bwMode="auto">
        <a:xfrm>
          <a:off x="69839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46</xdr:row>
      <xdr:rowOff>121947</xdr:rowOff>
    </xdr:from>
    <xdr:to>
      <xdr:col>44</xdr:col>
      <xdr:colOff>1012243</xdr:colOff>
      <xdr:row>47</xdr:row>
      <xdr:rowOff>96744</xdr:rowOff>
    </xdr:to>
    <xdr:sp macro="" textlink="">
      <xdr:nvSpPr>
        <xdr:cNvPr id="38439" name="WordArt 6"/>
        <xdr:cNvSpPr>
          <a:spLocks noChangeArrowheads="1" noChangeShapeType="1" noTextEdit="1"/>
        </xdr:cNvSpPr>
      </xdr:nvSpPr>
      <xdr:spPr bwMode="auto">
        <a:xfrm>
          <a:off x="69839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46</xdr:row>
      <xdr:rowOff>121947</xdr:rowOff>
    </xdr:from>
    <xdr:to>
      <xdr:col>45</xdr:col>
      <xdr:colOff>3756</xdr:colOff>
      <xdr:row>47</xdr:row>
      <xdr:rowOff>96744</xdr:rowOff>
    </xdr:to>
    <xdr:sp macro="" textlink="">
      <xdr:nvSpPr>
        <xdr:cNvPr id="38440" name="WordArt 6"/>
        <xdr:cNvSpPr>
          <a:spLocks noChangeArrowheads="1" noChangeShapeType="1" noTextEdit="1"/>
        </xdr:cNvSpPr>
      </xdr:nvSpPr>
      <xdr:spPr bwMode="auto">
        <a:xfrm>
          <a:off x="7045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46</xdr:row>
      <xdr:rowOff>121947</xdr:rowOff>
    </xdr:from>
    <xdr:to>
      <xdr:col>45</xdr:col>
      <xdr:colOff>1012243</xdr:colOff>
      <xdr:row>47</xdr:row>
      <xdr:rowOff>96744</xdr:rowOff>
    </xdr:to>
    <xdr:sp macro="" textlink="">
      <xdr:nvSpPr>
        <xdr:cNvPr id="38441"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46</xdr:row>
      <xdr:rowOff>121947</xdr:rowOff>
    </xdr:from>
    <xdr:to>
      <xdr:col>45</xdr:col>
      <xdr:colOff>1012243</xdr:colOff>
      <xdr:row>47</xdr:row>
      <xdr:rowOff>96744</xdr:rowOff>
    </xdr:to>
    <xdr:sp macro="" textlink="">
      <xdr:nvSpPr>
        <xdr:cNvPr id="38442"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46</xdr:row>
      <xdr:rowOff>121947</xdr:rowOff>
    </xdr:from>
    <xdr:to>
      <xdr:col>45</xdr:col>
      <xdr:colOff>3756</xdr:colOff>
      <xdr:row>47</xdr:row>
      <xdr:rowOff>96744</xdr:rowOff>
    </xdr:to>
    <xdr:sp macro="" textlink="">
      <xdr:nvSpPr>
        <xdr:cNvPr id="38443" name="WordArt 6"/>
        <xdr:cNvSpPr>
          <a:spLocks noChangeArrowheads="1" noChangeShapeType="1" noTextEdit="1"/>
        </xdr:cNvSpPr>
      </xdr:nvSpPr>
      <xdr:spPr bwMode="auto">
        <a:xfrm>
          <a:off x="7045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46</xdr:row>
      <xdr:rowOff>121947</xdr:rowOff>
    </xdr:from>
    <xdr:to>
      <xdr:col>45</xdr:col>
      <xdr:colOff>1012243</xdr:colOff>
      <xdr:row>47</xdr:row>
      <xdr:rowOff>96744</xdr:rowOff>
    </xdr:to>
    <xdr:sp macro="" textlink="">
      <xdr:nvSpPr>
        <xdr:cNvPr id="38444"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46</xdr:row>
      <xdr:rowOff>121947</xdr:rowOff>
    </xdr:from>
    <xdr:to>
      <xdr:col>45</xdr:col>
      <xdr:colOff>1012243</xdr:colOff>
      <xdr:row>47</xdr:row>
      <xdr:rowOff>96744</xdr:rowOff>
    </xdr:to>
    <xdr:sp macro="" textlink="">
      <xdr:nvSpPr>
        <xdr:cNvPr id="38445" name="WordArt 6"/>
        <xdr:cNvSpPr>
          <a:spLocks noChangeArrowheads="1" noChangeShapeType="1" noTextEdit="1"/>
        </xdr:cNvSpPr>
      </xdr:nvSpPr>
      <xdr:spPr bwMode="auto">
        <a:xfrm>
          <a:off x="7145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46</xdr:row>
      <xdr:rowOff>121947</xdr:rowOff>
    </xdr:from>
    <xdr:to>
      <xdr:col>46</xdr:col>
      <xdr:colOff>3756</xdr:colOff>
      <xdr:row>47</xdr:row>
      <xdr:rowOff>96744</xdr:rowOff>
    </xdr:to>
    <xdr:sp macro="" textlink="">
      <xdr:nvSpPr>
        <xdr:cNvPr id="38446" name="WordArt 6"/>
        <xdr:cNvSpPr>
          <a:spLocks noChangeArrowheads="1" noChangeShapeType="1" noTextEdit="1"/>
        </xdr:cNvSpPr>
      </xdr:nvSpPr>
      <xdr:spPr bwMode="auto">
        <a:xfrm>
          <a:off x="7206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46</xdr:row>
      <xdr:rowOff>121947</xdr:rowOff>
    </xdr:from>
    <xdr:to>
      <xdr:col>46</xdr:col>
      <xdr:colOff>1012243</xdr:colOff>
      <xdr:row>47</xdr:row>
      <xdr:rowOff>96744</xdr:rowOff>
    </xdr:to>
    <xdr:sp macro="" textlink="">
      <xdr:nvSpPr>
        <xdr:cNvPr id="38447" name="WordArt 6"/>
        <xdr:cNvSpPr>
          <a:spLocks noChangeArrowheads="1" noChangeShapeType="1" noTextEdit="1"/>
        </xdr:cNvSpPr>
      </xdr:nvSpPr>
      <xdr:spPr bwMode="auto">
        <a:xfrm>
          <a:off x="7307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46</xdr:row>
      <xdr:rowOff>121947</xdr:rowOff>
    </xdr:from>
    <xdr:to>
      <xdr:col>46</xdr:col>
      <xdr:colOff>1012243</xdr:colOff>
      <xdr:row>47</xdr:row>
      <xdr:rowOff>96744</xdr:rowOff>
    </xdr:to>
    <xdr:sp macro="" textlink="">
      <xdr:nvSpPr>
        <xdr:cNvPr id="38448" name="WordArt 6"/>
        <xdr:cNvSpPr>
          <a:spLocks noChangeArrowheads="1" noChangeShapeType="1" noTextEdit="1"/>
        </xdr:cNvSpPr>
      </xdr:nvSpPr>
      <xdr:spPr bwMode="auto">
        <a:xfrm>
          <a:off x="7307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46</xdr:row>
      <xdr:rowOff>121947</xdr:rowOff>
    </xdr:from>
    <xdr:to>
      <xdr:col>46</xdr:col>
      <xdr:colOff>3756</xdr:colOff>
      <xdr:row>47</xdr:row>
      <xdr:rowOff>96744</xdr:rowOff>
    </xdr:to>
    <xdr:sp macro="" textlink="">
      <xdr:nvSpPr>
        <xdr:cNvPr id="38449" name="WordArt 6"/>
        <xdr:cNvSpPr>
          <a:spLocks noChangeArrowheads="1" noChangeShapeType="1" noTextEdit="1"/>
        </xdr:cNvSpPr>
      </xdr:nvSpPr>
      <xdr:spPr bwMode="auto">
        <a:xfrm>
          <a:off x="7206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46</xdr:row>
      <xdr:rowOff>121947</xdr:rowOff>
    </xdr:from>
    <xdr:to>
      <xdr:col>46</xdr:col>
      <xdr:colOff>1012243</xdr:colOff>
      <xdr:row>47</xdr:row>
      <xdr:rowOff>96744</xdr:rowOff>
    </xdr:to>
    <xdr:sp macro="" textlink="">
      <xdr:nvSpPr>
        <xdr:cNvPr id="38450" name="WordArt 6"/>
        <xdr:cNvSpPr>
          <a:spLocks noChangeArrowheads="1" noChangeShapeType="1" noTextEdit="1"/>
        </xdr:cNvSpPr>
      </xdr:nvSpPr>
      <xdr:spPr bwMode="auto">
        <a:xfrm>
          <a:off x="7307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46</xdr:row>
      <xdr:rowOff>121947</xdr:rowOff>
    </xdr:from>
    <xdr:to>
      <xdr:col>46</xdr:col>
      <xdr:colOff>1012243</xdr:colOff>
      <xdr:row>47</xdr:row>
      <xdr:rowOff>96744</xdr:rowOff>
    </xdr:to>
    <xdr:sp macro="" textlink="">
      <xdr:nvSpPr>
        <xdr:cNvPr id="38451" name="WordArt 6"/>
        <xdr:cNvSpPr>
          <a:spLocks noChangeArrowheads="1" noChangeShapeType="1" noTextEdit="1"/>
        </xdr:cNvSpPr>
      </xdr:nvSpPr>
      <xdr:spPr bwMode="auto">
        <a:xfrm>
          <a:off x="7307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46</xdr:row>
      <xdr:rowOff>121947</xdr:rowOff>
    </xdr:from>
    <xdr:to>
      <xdr:col>47</xdr:col>
      <xdr:colOff>3756</xdr:colOff>
      <xdr:row>47</xdr:row>
      <xdr:rowOff>96744</xdr:rowOff>
    </xdr:to>
    <xdr:sp macro="" textlink="">
      <xdr:nvSpPr>
        <xdr:cNvPr id="38452"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46</xdr:row>
      <xdr:rowOff>121947</xdr:rowOff>
    </xdr:from>
    <xdr:to>
      <xdr:col>47</xdr:col>
      <xdr:colOff>1012243</xdr:colOff>
      <xdr:row>47</xdr:row>
      <xdr:rowOff>96744</xdr:rowOff>
    </xdr:to>
    <xdr:sp macro="" textlink="">
      <xdr:nvSpPr>
        <xdr:cNvPr id="38453"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46</xdr:row>
      <xdr:rowOff>121947</xdr:rowOff>
    </xdr:from>
    <xdr:to>
      <xdr:col>47</xdr:col>
      <xdr:colOff>1012243</xdr:colOff>
      <xdr:row>47</xdr:row>
      <xdr:rowOff>96744</xdr:rowOff>
    </xdr:to>
    <xdr:sp macro="" textlink="">
      <xdr:nvSpPr>
        <xdr:cNvPr id="38454"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46</xdr:row>
      <xdr:rowOff>121947</xdr:rowOff>
    </xdr:from>
    <xdr:to>
      <xdr:col>47</xdr:col>
      <xdr:colOff>3756</xdr:colOff>
      <xdr:row>47</xdr:row>
      <xdr:rowOff>96744</xdr:rowOff>
    </xdr:to>
    <xdr:sp macro="" textlink="">
      <xdr:nvSpPr>
        <xdr:cNvPr id="38455" name="WordArt 6"/>
        <xdr:cNvSpPr>
          <a:spLocks noChangeArrowheads="1" noChangeShapeType="1" noTextEdit="1"/>
        </xdr:cNvSpPr>
      </xdr:nvSpPr>
      <xdr:spPr bwMode="auto">
        <a:xfrm>
          <a:off x="73670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46</xdr:row>
      <xdr:rowOff>121947</xdr:rowOff>
    </xdr:from>
    <xdr:to>
      <xdr:col>47</xdr:col>
      <xdr:colOff>1012243</xdr:colOff>
      <xdr:row>47</xdr:row>
      <xdr:rowOff>96744</xdr:rowOff>
    </xdr:to>
    <xdr:sp macro="" textlink="">
      <xdr:nvSpPr>
        <xdr:cNvPr id="38456"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46</xdr:row>
      <xdr:rowOff>121947</xdr:rowOff>
    </xdr:from>
    <xdr:to>
      <xdr:col>47</xdr:col>
      <xdr:colOff>1012243</xdr:colOff>
      <xdr:row>47</xdr:row>
      <xdr:rowOff>96744</xdr:rowOff>
    </xdr:to>
    <xdr:sp macro="" textlink="">
      <xdr:nvSpPr>
        <xdr:cNvPr id="38457" name="WordArt 6"/>
        <xdr:cNvSpPr>
          <a:spLocks noChangeArrowheads="1" noChangeShapeType="1" noTextEdit="1"/>
        </xdr:cNvSpPr>
      </xdr:nvSpPr>
      <xdr:spPr bwMode="auto">
        <a:xfrm>
          <a:off x="74678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46</xdr:row>
      <xdr:rowOff>121947</xdr:rowOff>
    </xdr:from>
    <xdr:to>
      <xdr:col>48</xdr:col>
      <xdr:colOff>3756</xdr:colOff>
      <xdr:row>47</xdr:row>
      <xdr:rowOff>96744</xdr:rowOff>
    </xdr:to>
    <xdr:sp macro="" textlink="">
      <xdr:nvSpPr>
        <xdr:cNvPr id="38458" name="WordArt 6"/>
        <xdr:cNvSpPr>
          <a:spLocks noChangeArrowheads="1" noChangeShapeType="1" noTextEdit="1"/>
        </xdr:cNvSpPr>
      </xdr:nvSpPr>
      <xdr:spPr bwMode="auto">
        <a:xfrm>
          <a:off x="75384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121947</xdr:rowOff>
    </xdr:from>
    <xdr:to>
      <xdr:col>48</xdr:col>
      <xdr:colOff>1012243</xdr:colOff>
      <xdr:row>47</xdr:row>
      <xdr:rowOff>96744</xdr:rowOff>
    </xdr:to>
    <xdr:sp macro="" textlink="">
      <xdr:nvSpPr>
        <xdr:cNvPr id="38459" name="WordArt 6"/>
        <xdr:cNvSpPr>
          <a:spLocks noChangeArrowheads="1" noChangeShapeType="1" noTextEdit="1"/>
        </xdr:cNvSpPr>
      </xdr:nvSpPr>
      <xdr:spPr bwMode="auto">
        <a:xfrm>
          <a:off x="76393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121947</xdr:rowOff>
    </xdr:from>
    <xdr:to>
      <xdr:col>48</xdr:col>
      <xdr:colOff>1012243</xdr:colOff>
      <xdr:row>47</xdr:row>
      <xdr:rowOff>96744</xdr:rowOff>
    </xdr:to>
    <xdr:sp macro="" textlink="">
      <xdr:nvSpPr>
        <xdr:cNvPr id="38460" name="WordArt 6"/>
        <xdr:cNvSpPr>
          <a:spLocks noChangeArrowheads="1" noChangeShapeType="1" noTextEdit="1"/>
        </xdr:cNvSpPr>
      </xdr:nvSpPr>
      <xdr:spPr bwMode="auto">
        <a:xfrm>
          <a:off x="76393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46</xdr:row>
      <xdr:rowOff>121947</xdr:rowOff>
    </xdr:from>
    <xdr:to>
      <xdr:col>48</xdr:col>
      <xdr:colOff>3756</xdr:colOff>
      <xdr:row>47</xdr:row>
      <xdr:rowOff>96744</xdr:rowOff>
    </xdr:to>
    <xdr:sp macro="" textlink="">
      <xdr:nvSpPr>
        <xdr:cNvPr id="38461" name="WordArt 6"/>
        <xdr:cNvSpPr>
          <a:spLocks noChangeArrowheads="1" noChangeShapeType="1" noTextEdit="1"/>
        </xdr:cNvSpPr>
      </xdr:nvSpPr>
      <xdr:spPr bwMode="auto">
        <a:xfrm>
          <a:off x="75384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121947</xdr:rowOff>
    </xdr:from>
    <xdr:to>
      <xdr:col>48</xdr:col>
      <xdr:colOff>1012243</xdr:colOff>
      <xdr:row>47</xdr:row>
      <xdr:rowOff>96744</xdr:rowOff>
    </xdr:to>
    <xdr:sp macro="" textlink="">
      <xdr:nvSpPr>
        <xdr:cNvPr id="38462" name="WordArt 6"/>
        <xdr:cNvSpPr>
          <a:spLocks noChangeArrowheads="1" noChangeShapeType="1" noTextEdit="1"/>
        </xdr:cNvSpPr>
      </xdr:nvSpPr>
      <xdr:spPr bwMode="auto">
        <a:xfrm>
          <a:off x="76393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46</xdr:row>
      <xdr:rowOff>121947</xdr:rowOff>
    </xdr:from>
    <xdr:to>
      <xdr:col>48</xdr:col>
      <xdr:colOff>1012243</xdr:colOff>
      <xdr:row>47</xdr:row>
      <xdr:rowOff>96744</xdr:rowOff>
    </xdr:to>
    <xdr:sp macro="" textlink="">
      <xdr:nvSpPr>
        <xdr:cNvPr id="38463" name="WordArt 6"/>
        <xdr:cNvSpPr>
          <a:spLocks noChangeArrowheads="1" noChangeShapeType="1" noTextEdit="1"/>
        </xdr:cNvSpPr>
      </xdr:nvSpPr>
      <xdr:spPr bwMode="auto">
        <a:xfrm>
          <a:off x="76393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46</xdr:row>
      <xdr:rowOff>121947</xdr:rowOff>
    </xdr:from>
    <xdr:to>
      <xdr:col>49</xdr:col>
      <xdr:colOff>3756</xdr:colOff>
      <xdr:row>47</xdr:row>
      <xdr:rowOff>96744</xdr:rowOff>
    </xdr:to>
    <xdr:sp macro="" textlink="">
      <xdr:nvSpPr>
        <xdr:cNvPr id="38464" name="WordArt 6"/>
        <xdr:cNvSpPr>
          <a:spLocks noChangeArrowheads="1" noChangeShapeType="1" noTextEdit="1"/>
        </xdr:cNvSpPr>
      </xdr:nvSpPr>
      <xdr:spPr bwMode="auto">
        <a:xfrm>
          <a:off x="767943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46</xdr:row>
      <xdr:rowOff>121947</xdr:rowOff>
    </xdr:from>
    <xdr:to>
      <xdr:col>49</xdr:col>
      <xdr:colOff>1012243</xdr:colOff>
      <xdr:row>47</xdr:row>
      <xdr:rowOff>96744</xdr:rowOff>
    </xdr:to>
    <xdr:sp macro="" textlink="">
      <xdr:nvSpPr>
        <xdr:cNvPr id="38465" name="WordArt 6"/>
        <xdr:cNvSpPr>
          <a:spLocks noChangeArrowheads="1" noChangeShapeType="1" noTextEdit="1"/>
        </xdr:cNvSpPr>
      </xdr:nvSpPr>
      <xdr:spPr bwMode="auto">
        <a:xfrm>
          <a:off x="778027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46</xdr:row>
      <xdr:rowOff>121947</xdr:rowOff>
    </xdr:from>
    <xdr:to>
      <xdr:col>49</xdr:col>
      <xdr:colOff>1012243</xdr:colOff>
      <xdr:row>47</xdr:row>
      <xdr:rowOff>96744</xdr:rowOff>
    </xdr:to>
    <xdr:sp macro="" textlink="">
      <xdr:nvSpPr>
        <xdr:cNvPr id="38466" name="WordArt 6"/>
        <xdr:cNvSpPr>
          <a:spLocks noChangeArrowheads="1" noChangeShapeType="1" noTextEdit="1"/>
        </xdr:cNvSpPr>
      </xdr:nvSpPr>
      <xdr:spPr bwMode="auto">
        <a:xfrm>
          <a:off x="778027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46</xdr:row>
      <xdr:rowOff>121947</xdr:rowOff>
    </xdr:from>
    <xdr:to>
      <xdr:col>49</xdr:col>
      <xdr:colOff>3756</xdr:colOff>
      <xdr:row>47</xdr:row>
      <xdr:rowOff>96744</xdr:rowOff>
    </xdr:to>
    <xdr:sp macro="" textlink="">
      <xdr:nvSpPr>
        <xdr:cNvPr id="38467" name="WordArt 6"/>
        <xdr:cNvSpPr>
          <a:spLocks noChangeArrowheads="1" noChangeShapeType="1" noTextEdit="1"/>
        </xdr:cNvSpPr>
      </xdr:nvSpPr>
      <xdr:spPr bwMode="auto">
        <a:xfrm>
          <a:off x="767943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46</xdr:row>
      <xdr:rowOff>121947</xdr:rowOff>
    </xdr:from>
    <xdr:to>
      <xdr:col>49</xdr:col>
      <xdr:colOff>1012243</xdr:colOff>
      <xdr:row>47</xdr:row>
      <xdr:rowOff>96744</xdr:rowOff>
    </xdr:to>
    <xdr:sp macro="" textlink="">
      <xdr:nvSpPr>
        <xdr:cNvPr id="38468" name="WordArt 6"/>
        <xdr:cNvSpPr>
          <a:spLocks noChangeArrowheads="1" noChangeShapeType="1" noTextEdit="1"/>
        </xdr:cNvSpPr>
      </xdr:nvSpPr>
      <xdr:spPr bwMode="auto">
        <a:xfrm>
          <a:off x="778027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46</xdr:row>
      <xdr:rowOff>121947</xdr:rowOff>
    </xdr:from>
    <xdr:to>
      <xdr:col>49</xdr:col>
      <xdr:colOff>1012243</xdr:colOff>
      <xdr:row>47</xdr:row>
      <xdr:rowOff>96744</xdr:rowOff>
    </xdr:to>
    <xdr:sp macro="" textlink="">
      <xdr:nvSpPr>
        <xdr:cNvPr id="38469" name="WordArt 6"/>
        <xdr:cNvSpPr>
          <a:spLocks noChangeArrowheads="1" noChangeShapeType="1" noTextEdit="1"/>
        </xdr:cNvSpPr>
      </xdr:nvSpPr>
      <xdr:spPr bwMode="auto">
        <a:xfrm>
          <a:off x="778027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46</xdr:row>
      <xdr:rowOff>121947</xdr:rowOff>
    </xdr:from>
    <xdr:to>
      <xdr:col>50</xdr:col>
      <xdr:colOff>3756</xdr:colOff>
      <xdr:row>47</xdr:row>
      <xdr:rowOff>96744</xdr:rowOff>
    </xdr:to>
    <xdr:sp macro="" textlink="">
      <xdr:nvSpPr>
        <xdr:cNvPr id="38470" name="WordArt 6"/>
        <xdr:cNvSpPr>
          <a:spLocks noChangeArrowheads="1" noChangeShapeType="1" noTextEdit="1"/>
        </xdr:cNvSpPr>
      </xdr:nvSpPr>
      <xdr:spPr bwMode="auto">
        <a:xfrm>
          <a:off x="78223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46</xdr:row>
      <xdr:rowOff>121947</xdr:rowOff>
    </xdr:from>
    <xdr:to>
      <xdr:col>50</xdr:col>
      <xdr:colOff>1012243</xdr:colOff>
      <xdr:row>47</xdr:row>
      <xdr:rowOff>96744</xdr:rowOff>
    </xdr:to>
    <xdr:sp macro="" textlink="">
      <xdr:nvSpPr>
        <xdr:cNvPr id="38471" name="WordArt 6"/>
        <xdr:cNvSpPr>
          <a:spLocks noChangeArrowheads="1" noChangeShapeType="1" noTextEdit="1"/>
        </xdr:cNvSpPr>
      </xdr:nvSpPr>
      <xdr:spPr bwMode="auto">
        <a:xfrm>
          <a:off x="79231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46</xdr:row>
      <xdr:rowOff>121947</xdr:rowOff>
    </xdr:from>
    <xdr:to>
      <xdr:col>50</xdr:col>
      <xdr:colOff>1012243</xdr:colOff>
      <xdr:row>47</xdr:row>
      <xdr:rowOff>96744</xdr:rowOff>
    </xdr:to>
    <xdr:sp macro="" textlink="">
      <xdr:nvSpPr>
        <xdr:cNvPr id="38472" name="WordArt 6"/>
        <xdr:cNvSpPr>
          <a:spLocks noChangeArrowheads="1" noChangeShapeType="1" noTextEdit="1"/>
        </xdr:cNvSpPr>
      </xdr:nvSpPr>
      <xdr:spPr bwMode="auto">
        <a:xfrm>
          <a:off x="79231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46</xdr:row>
      <xdr:rowOff>121947</xdr:rowOff>
    </xdr:from>
    <xdr:to>
      <xdr:col>50</xdr:col>
      <xdr:colOff>3756</xdr:colOff>
      <xdr:row>47</xdr:row>
      <xdr:rowOff>96744</xdr:rowOff>
    </xdr:to>
    <xdr:sp macro="" textlink="">
      <xdr:nvSpPr>
        <xdr:cNvPr id="38473" name="WordArt 6"/>
        <xdr:cNvSpPr>
          <a:spLocks noChangeArrowheads="1" noChangeShapeType="1" noTextEdit="1"/>
        </xdr:cNvSpPr>
      </xdr:nvSpPr>
      <xdr:spPr bwMode="auto">
        <a:xfrm>
          <a:off x="78223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46</xdr:row>
      <xdr:rowOff>121947</xdr:rowOff>
    </xdr:from>
    <xdr:to>
      <xdr:col>50</xdr:col>
      <xdr:colOff>1012243</xdr:colOff>
      <xdr:row>47</xdr:row>
      <xdr:rowOff>96744</xdr:rowOff>
    </xdr:to>
    <xdr:sp macro="" textlink="">
      <xdr:nvSpPr>
        <xdr:cNvPr id="38474" name="WordArt 6"/>
        <xdr:cNvSpPr>
          <a:spLocks noChangeArrowheads="1" noChangeShapeType="1" noTextEdit="1"/>
        </xdr:cNvSpPr>
      </xdr:nvSpPr>
      <xdr:spPr bwMode="auto">
        <a:xfrm>
          <a:off x="79231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46</xdr:row>
      <xdr:rowOff>121947</xdr:rowOff>
    </xdr:from>
    <xdr:to>
      <xdr:col>50</xdr:col>
      <xdr:colOff>1012243</xdr:colOff>
      <xdr:row>47</xdr:row>
      <xdr:rowOff>96744</xdr:rowOff>
    </xdr:to>
    <xdr:sp macro="" textlink="">
      <xdr:nvSpPr>
        <xdr:cNvPr id="38475" name="WordArt 6"/>
        <xdr:cNvSpPr>
          <a:spLocks noChangeArrowheads="1" noChangeShapeType="1" noTextEdit="1"/>
        </xdr:cNvSpPr>
      </xdr:nvSpPr>
      <xdr:spPr bwMode="auto">
        <a:xfrm>
          <a:off x="79231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46</xdr:row>
      <xdr:rowOff>121947</xdr:rowOff>
    </xdr:from>
    <xdr:to>
      <xdr:col>51</xdr:col>
      <xdr:colOff>3756</xdr:colOff>
      <xdr:row>47</xdr:row>
      <xdr:rowOff>96744</xdr:rowOff>
    </xdr:to>
    <xdr:sp macro="" textlink="">
      <xdr:nvSpPr>
        <xdr:cNvPr id="38476" name="WordArt 6"/>
        <xdr:cNvSpPr>
          <a:spLocks noChangeArrowheads="1" noChangeShapeType="1" noTextEdit="1"/>
        </xdr:cNvSpPr>
      </xdr:nvSpPr>
      <xdr:spPr bwMode="auto">
        <a:xfrm>
          <a:off x="798994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46</xdr:row>
      <xdr:rowOff>121947</xdr:rowOff>
    </xdr:from>
    <xdr:to>
      <xdr:col>51</xdr:col>
      <xdr:colOff>1012243</xdr:colOff>
      <xdr:row>47</xdr:row>
      <xdr:rowOff>96744</xdr:rowOff>
    </xdr:to>
    <xdr:sp macro="" textlink="">
      <xdr:nvSpPr>
        <xdr:cNvPr id="38477" name="WordArt 6"/>
        <xdr:cNvSpPr>
          <a:spLocks noChangeArrowheads="1" noChangeShapeType="1" noTextEdit="1"/>
        </xdr:cNvSpPr>
      </xdr:nvSpPr>
      <xdr:spPr bwMode="auto">
        <a:xfrm>
          <a:off x="80907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46</xdr:row>
      <xdr:rowOff>121947</xdr:rowOff>
    </xdr:from>
    <xdr:to>
      <xdr:col>51</xdr:col>
      <xdr:colOff>1012243</xdr:colOff>
      <xdr:row>47</xdr:row>
      <xdr:rowOff>96744</xdr:rowOff>
    </xdr:to>
    <xdr:sp macro="" textlink="">
      <xdr:nvSpPr>
        <xdr:cNvPr id="38478" name="WordArt 6"/>
        <xdr:cNvSpPr>
          <a:spLocks noChangeArrowheads="1" noChangeShapeType="1" noTextEdit="1"/>
        </xdr:cNvSpPr>
      </xdr:nvSpPr>
      <xdr:spPr bwMode="auto">
        <a:xfrm>
          <a:off x="80907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46</xdr:row>
      <xdr:rowOff>121947</xdr:rowOff>
    </xdr:from>
    <xdr:to>
      <xdr:col>51</xdr:col>
      <xdr:colOff>3756</xdr:colOff>
      <xdr:row>47</xdr:row>
      <xdr:rowOff>96744</xdr:rowOff>
    </xdr:to>
    <xdr:sp macro="" textlink="">
      <xdr:nvSpPr>
        <xdr:cNvPr id="38479" name="WordArt 6"/>
        <xdr:cNvSpPr>
          <a:spLocks noChangeArrowheads="1" noChangeShapeType="1" noTextEdit="1"/>
        </xdr:cNvSpPr>
      </xdr:nvSpPr>
      <xdr:spPr bwMode="auto">
        <a:xfrm>
          <a:off x="798994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46</xdr:row>
      <xdr:rowOff>121947</xdr:rowOff>
    </xdr:from>
    <xdr:to>
      <xdr:col>51</xdr:col>
      <xdr:colOff>1012243</xdr:colOff>
      <xdr:row>47</xdr:row>
      <xdr:rowOff>96744</xdr:rowOff>
    </xdr:to>
    <xdr:sp macro="" textlink="">
      <xdr:nvSpPr>
        <xdr:cNvPr id="38480" name="WordArt 6"/>
        <xdr:cNvSpPr>
          <a:spLocks noChangeArrowheads="1" noChangeShapeType="1" noTextEdit="1"/>
        </xdr:cNvSpPr>
      </xdr:nvSpPr>
      <xdr:spPr bwMode="auto">
        <a:xfrm>
          <a:off x="80907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46</xdr:row>
      <xdr:rowOff>121947</xdr:rowOff>
    </xdr:from>
    <xdr:to>
      <xdr:col>51</xdr:col>
      <xdr:colOff>1012243</xdr:colOff>
      <xdr:row>47</xdr:row>
      <xdr:rowOff>96744</xdr:rowOff>
    </xdr:to>
    <xdr:sp macro="" textlink="">
      <xdr:nvSpPr>
        <xdr:cNvPr id="38481" name="WordArt 6"/>
        <xdr:cNvSpPr>
          <a:spLocks noChangeArrowheads="1" noChangeShapeType="1" noTextEdit="1"/>
        </xdr:cNvSpPr>
      </xdr:nvSpPr>
      <xdr:spPr bwMode="auto">
        <a:xfrm>
          <a:off x="809079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46</xdr:row>
      <xdr:rowOff>121947</xdr:rowOff>
    </xdr:from>
    <xdr:to>
      <xdr:col>52</xdr:col>
      <xdr:colOff>3756</xdr:colOff>
      <xdr:row>47</xdr:row>
      <xdr:rowOff>96744</xdr:rowOff>
    </xdr:to>
    <xdr:sp macro="" textlink="">
      <xdr:nvSpPr>
        <xdr:cNvPr id="38482" name="WordArt 6"/>
        <xdr:cNvSpPr>
          <a:spLocks noChangeArrowheads="1" noChangeShapeType="1" noTextEdit="1"/>
        </xdr:cNvSpPr>
      </xdr:nvSpPr>
      <xdr:spPr bwMode="auto">
        <a:xfrm>
          <a:off x="81937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46</xdr:row>
      <xdr:rowOff>121947</xdr:rowOff>
    </xdr:from>
    <xdr:to>
      <xdr:col>52</xdr:col>
      <xdr:colOff>1012243</xdr:colOff>
      <xdr:row>47</xdr:row>
      <xdr:rowOff>96744</xdr:rowOff>
    </xdr:to>
    <xdr:sp macro="" textlink="">
      <xdr:nvSpPr>
        <xdr:cNvPr id="38483" name="WordArt 6"/>
        <xdr:cNvSpPr>
          <a:spLocks noChangeArrowheads="1" noChangeShapeType="1" noTextEdit="1"/>
        </xdr:cNvSpPr>
      </xdr:nvSpPr>
      <xdr:spPr bwMode="auto">
        <a:xfrm>
          <a:off x="82946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46</xdr:row>
      <xdr:rowOff>121947</xdr:rowOff>
    </xdr:from>
    <xdr:to>
      <xdr:col>52</xdr:col>
      <xdr:colOff>1012243</xdr:colOff>
      <xdr:row>47</xdr:row>
      <xdr:rowOff>96744</xdr:rowOff>
    </xdr:to>
    <xdr:sp macro="" textlink="">
      <xdr:nvSpPr>
        <xdr:cNvPr id="38484" name="WordArt 6"/>
        <xdr:cNvSpPr>
          <a:spLocks noChangeArrowheads="1" noChangeShapeType="1" noTextEdit="1"/>
        </xdr:cNvSpPr>
      </xdr:nvSpPr>
      <xdr:spPr bwMode="auto">
        <a:xfrm>
          <a:off x="82946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46</xdr:row>
      <xdr:rowOff>121947</xdr:rowOff>
    </xdr:from>
    <xdr:to>
      <xdr:col>52</xdr:col>
      <xdr:colOff>3756</xdr:colOff>
      <xdr:row>47</xdr:row>
      <xdr:rowOff>96744</xdr:rowOff>
    </xdr:to>
    <xdr:sp macro="" textlink="">
      <xdr:nvSpPr>
        <xdr:cNvPr id="38485" name="WordArt 6"/>
        <xdr:cNvSpPr>
          <a:spLocks noChangeArrowheads="1" noChangeShapeType="1" noTextEdit="1"/>
        </xdr:cNvSpPr>
      </xdr:nvSpPr>
      <xdr:spPr bwMode="auto">
        <a:xfrm>
          <a:off x="81937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46</xdr:row>
      <xdr:rowOff>121947</xdr:rowOff>
    </xdr:from>
    <xdr:to>
      <xdr:col>52</xdr:col>
      <xdr:colOff>1012243</xdr:colOff>
      <xdr:row>47</xdr:row>
      <xdr:rowOff>96744</xdr:rowOff>
    </xdr:to>
    <xdr:sp macro="" textlink="">
      <xdr:nvSpPr>
        <xdr:cNvPr id="38486" name="WordArt 6"/>
        <xdr:cNvSpPr>
          <a:spLocks noChangeArrowheads="1" noChangeShapeType="1" noTextEdit="1"/>
        </xdr:cNvSpPr>
      </xdr:nvSpPr>
      <xdr:spPr bwMode="auto">
        <a:xfrm>
          <a:off x="82946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46</xdr:row>
      <xdr:rowOff>121947</xdr:rowOff>
    </xdr:from>
    <xdr:to>
      <xdr:col>52</xdr:col>
      <xdr:colOff>1012243</xdr:colOff>
      <xdr:row>47</xdr:row>
      <xdr:rowOff>96744</xdr:rowOff>
    </xdr:to>
    <xdr:sp macro="" textlink="">
      <xdr:nvSpPr>
        <xdr:cNvPr id="38487" name="WordArt 6"/>
        <xdr:cNvSpPr>
          <a:spLocks noChangeArrowheads="1" noChangeShapeType="1" noTextEdit="1"/>
        </xdr:cNvSpPr>
      </xdr:nvSpPr>
      <xdr:spPr bwMode="auto">
        <a:xfrm>
          <a:off x="82946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46</xdr:row>
      <xdr:rowOff>121947</xdr:rowOff>
    </xdr:from>
    <xdr:to>
      <xdr:col>53</xdr:col>
      <xdr:colOff>3756</xdr:colOff>
      <xdr:row>47</xdr:row>
      <xdr:rowOff>96744</xdr:rowOff>
    </xdr:to>
    <xdr:sp macro="" textlink="">
      <xdr:nvSpPr>
        <xdr:cNvPr id="38488"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46</xdr:row>
      <xdr:rowOff>121947</xdr:rowOff>
    </xdr:from>
    <xdr:to>
      <xdr:col>53</xdr:col>
      <xdr:colOff>1012243</xdr:colOff>
      <xdr:row>47</xdr:row>
      <xdr:rowOff>96744</xdr:rowOff>
    </xdr:to>
    <xdr:sp macro="" textlink="">
      <xdr:nvSpPr>
        <xdr:cNvPr id="38489"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46</xdr:row>
      <xdr:rowOff>121947</xdr:rowOff>
    </xdr:from>
    <xdr:to>
      <xdr:col>53</xdr:col>
      <xdr:colOff>1012243</xdr:colOff>
      <xdr:row>47</xdr:row>
      <xdr:rowOff>96744</xdr:rowOff>
    </xdr:to>
    <xdr:sp macro="" textlink="">
      <xdr:nvSpPr>
        <xdr:cNvPr id="38490"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46</xdr:row>
      <xdr:rowOff>121947</xdr:rowOff>
    </xdr:from>
    <xdr:to>
      <xdr:col>53</xdr:col>
      <xdr:colOff>3756</xdr:colOff>
      <xdr:row>47</xdr:row>
      <xdr:rowOff>96744</xdr:rowOff>
    </xdr:to>
    <xdr:sp macro="" textlink="">
      <xdr:nvSpPr>
        <xdr:cNvPr id="38491" name="WordArt 6"/>
        <xdr:cNvSpPr>
          <a:spLocks noChangeArrowheads="1" noChangeShapeType="1" noTextEdit="1"/>
        </xdr:cNvSpPr>
      </xdr:nvSpPr>
      <xdr:spPr bwMode="auto">
        <a:xfrm>
          <a:off x="83499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46</xdr:row>
      <xdr:rowOff>121947</xdr:rowOff>
    </xdr:from>
    <xdr:to>
      <xdr:col>53</xdr:col>
      <xdr:colOff>1012243</xdr:colOff>
      <xdr:row>47</xdr:row>
      <xdr:rowOff>96744</xdr:rowOff>
    </xdr:to>
    <xdr:sp macro="" textlink="">
      <xdr:nvSpPr>
        <xdr:cNvPr id="38492"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46</xdr:row>
      <xdr:rowOff>121947</xdr:rowOff>
    </xdr:from>
    <xdr:to>
      <xdr:col>53</xdr:col>
      <xdr:colOff>1012243</xdr:colOff>
      <xdr:row>47</xdr:row>
      <xdr:rowOff>96744</xdr:rowOff>
    </xdr:to>
    <xdr:sp macro="" textlink="">
      <xdr:nvSpPr>
        <xdr:cNvPr id="38493" name="WordArt 6"/>
        <xdr:cNvSpPr>
          <a:spLocks noChangeArrowheads="1" noChangeShapeType="1" noTextEdit="1"/>
        </xdr:cNvSpPr>
      </xdr:nvSpPr>
      <xdr:spPr bwMode="auto">
        <a:xfrm>
          <a:off x="84508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46</xdr:row>
      <xdr:rowOff>121947</xdr:rowOff>
    </xdr:from>
    <xdr:to>
      <xdr:col>54</xdr:col>
      <xdr:colOff>3756</xdr:colOff>
      <xdr:row>47</xdr:row>
      <xdr:rowOff>96744</xdr:rowOff>
    </xdr:to>
    <xdr:sp macro="" textlink="">
      <xdr:nvSpPr>
        <xdr:cNvPr id="38494" name="WordArt 6"/>
        <xdr:cNvSpPr>
          <a:spLocks noChangeArrowheads="1" noChangeShapeType="1" noTextEdit="1"/>
        </xdr:cNvSpPr>
      </xdr:nvSpPr>
      <xdr:spPr bwMode="auto">
        <a:xfrm>
          <a:off x="850620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46</xdr:row>
      <xdr:rowOff>121947</xdr:rowOff>
    </xdr:from>
    <xdr:to>
      <xdr:col>54</xdr:col>
      <xdr:colOff>1012243</xdr:colOff>
      <xdr:row>47</xdr:row>
      <xdr:rowOff>96744</xdr:rowOff>
    </xdr:to>
    <xdr:sp macro="" textlink="">
      <xdr:nvSpPr>
        <xdr:cNvPr id="38495" name="WordArt 6"/>
        <xdr:cNvSpPr>
          <a:spLocks noChangeArrowheads="1" noChangeShapeType="1" noTextEdit="1"/>
        </xdr:cNvSpPr>
      </xdr:nvSpPr>
      <xdr:spPr bwMode="auto">
        <a:xfrm>
          <a:off x="860704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46</xdr:row>
      <xdr:rowOff>121947</xdr:rowOff>
    </xdr:from>
    <xdr:to>
      <xdr:col>54</xdr:col>
      <xdr:colOff>1012243</xdr:colOff>
      <xdr:row>47</xdr:row>
      <xdr:rowOff>96744</xdr:rowOff>
    </xdr:to>
    <xdr:sp macro="" textlink="">
      <xdr:nvSpPr>
        <xdr:cNvPr id="38496" name="WordArt 6"/>
        <xdr:cNvSpPr>
          <a:spLocks noChangeArrowheads="1" noChangeShapeType="1" noTextEdit="1"/>
        </xdr:cNvSpPr>
      </xdr:nvSpPr>
      <xdr:spPr bwMode="auto">
        <a:xfrm>
          <a:off x="860704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46</xdr:row>
      <xdr:rowOff>121947</xdr:rowOff>
    </xdr:from>
    <xdr:to>
      <xdr:col>54</xdr:col>
      <xdr:colOff>3756</xdr:colOff>
      <xdr:row>47</xdr:row>
      <xdr:rowOff>96744</xdr:rowOff>
    </xdr:to>
    <xdr:sp macro="" textlink="">
      <xdr:nvSpPr>
        <xdr:cNvPr id="38497" name="WordArt 6"/>
        <xdr:cNvSpPr>
          <a:spLocks noChangeArrowheads="1" noChangeShapeType="1" noTextEdit="1"/>
        </xdr:cNvSpPr>
      </xdr:nvSpPr>
      <xdr:spPr bwMode="auto">
        <a:xfrm>
          <a:off x="850620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46</xdr:row>
      <xdr:rowOff>121947</xdr:rowOff>
    </xdr:from>
    <xdr:to>
      <xdr:col>54</xdr:col>
      <xdr:colOff>1012243</xdr:colOff>
      <xdr:row>47</xdr:row>
      <xdr:rowOff>96744</xdr:rowOff>
    </xdr:to>
    <xdr:sp macro="" textlink="">
      <xdr:nvSpPr>
        <xdr:cNvPr id="38498" name="WordArt 6"/>
        <xdr:cNvSpPr>
          <a:spLocks noChangeArrowheads="1" noChangeShapeType="1" noTextEdit="1"/>
        </xdr:cNvSpPr>
      </xdr:nvSpPr>
      <xdr:spPr bwMode="auto">
        <a:xfrm>
          <a:off x="860704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46</xdr:row>
      <xdr:rowOff>121947</xdr:rowOff>
    </xdr:from>
    <xdr:to>
      <xdr:col>54</xdr:col>
      <xdr:colOff>1012243</xdr:colOff>
      <xdr:row>47</xdr:row>
      <xdr:rowOff>96744</xdr:rowOff>
    </xdr:to>
    <xdr:sp macro="" textlink="">
      <xdr:nvSpPr>
        <xdr:cNvPr id="38499" name="WordArt 6"/>
        <xdr:cNvSpPr>
          <a:spLocks noChangeArrowheads="1" noChangeShapeType="1" noTextEdit="1"/>
        </xdr:cNvSpPr>
      </xdr:nvSpPr>
      <xdr:spPr bwMode="auto">
        <a:xfrm>
          <a:off x="860704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46</xdr:row>
      <xdr:rowOff>121947</xdr:rowOff>
    </xdr:from>
    <xdr:to>
      <xdr:col>55</xdr:col>
      <xdr:colOff>3756</xdr:colOff>
      <xdr:row>47</xdr:row>
      <xdr:rowOff>96744</xdr:rowOff>
    </xdr:to>
    <xdr:sp macro="" textlink="">
      <xdr:nvSpPr>
        <xdr:cNvPr id="38500" name="WordArt 6"/>
        <xdr:cNvSpPr>
          <a:spLocks noChangeArrowheads="1" noChangeShapeType="1" noTextEdit="1"/>
        </xdr:cNvSpPr>
      </xdr:nvSpPr>
      <xdr:spPr bwMode="auto">
        <a:xfrm>
          <a:off x="8671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8501"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8502"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46</xdr:row>
      <xdr:rowOff>121947</xdr:rowOff>
    </xdr:from>
    <xdr:to>
      <xdr:col>55</xdr:col>
      <xdr:colOff>3756</xdr:colOff>
      <xdr:row>47</xdr:row>
      <xdr:rowOff>96744</xdr:rowOff>
    </xdr:to>
    <xdr:sp macro="" textlink="">
      <xdr:nvSpPr>
        <xdr:cNvPr id="38503" name="WordArt 6"/>
        <xdr:cNvSpPr>
          <a:spLocks noChangeArrowheads="1" noChangeShapeType="1" noTextEdit="1"/>
        </xdr:cNvSpPr>
      </xdr:nvSpPr>
      <xdr:spPr bwMode="auto">
        <a:xfrm>
          <a:off x="8671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8504" name="WordArt 6"/>
        <xdr:cNvSpPr>
          <a:spLocks noChangeArrowheads="1" noChangeShapeType="1" noTextEdit="1"/>
        </xdr:cNvSpPr>
      </xdr:nvSpPr>
      <xdr:spPr bwMode="auto">
        <a:xfrm>
          <a:off x="8772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46</xdr:row>
      <xdr:rowOff>121947</xdr:rowOff>
    </xdr:from>
    <xdr:to>
      <xdr:col>55</xdr:col>
      <xdr:colOff>1012243</xdr:colOff>
      <xdr:row>47</xdr:row>
      <xdr:rowOff>96744</xdr:rowOff>
    </xdr:to>
    <xdr:sp macro="" textlink="">
      <xdr:nvSpPr>
        <xdr:cNvPr id="38505" name="WordArt 6"/>
        <xdr:cNvSpPr>
          <a:spLocks noChangeArrowheads="1" noChangeShapeType="1" noTextEdit="1"/>
        </xdr:cNvSpPr>
      </xdr:nvSpPr>
      <xdr:spPr bwMode="auto">
        <a:xfrm>
          <a:off x="87727843" y="16714497"/>
          <a:ext cx="0" cy="2756097"/>
        </a:xfrm>
        <a:prstGeom prst="rect">
          <a:avLst/>
        </a:prstGeom>
        <a:noFill/>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8506"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8507"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8508"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121947</xdr:rowOff>
    </xdr:from>
    <xdr:to>
      <xdr:col>56</xdr:col>
      <xdr:colOff>3756</xdr:colOff>
      <xdr:row>47</xdr:row>
      <xdr:rowOff>96744</xdr:rowOff>
    </xdr:to>
    <xdr:sp macro="" textlink="">
      <xdr:nvSpPr>
        <xdr:cNvPr id="38509" name="WordArt 6"/>
        <xdr:cNvSpPr>
          <a:spLocks noChangeArrowheads="1" noChangeShapeType="1" noTextEdit="1"/>
        </xdr:cNvSpPr>
      </xdr:nvSpPr>
      <xdr:spPr bwMode="auto">
        <a:xfrm>
          <a:off x="88414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8510"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46</xdr:row>
      <xdr:rowOff>121947</xdr:rowOff>
    </xdr:from>
    <xdr:to>
      <xdr:col>56</xdr:col>
      <xdr:colOff>1012243</xdr:colOff>
      <xdr:row>47</xdr:row>
      <xdr:rowOff>96744</xdr:rowOff>
    </xdr:to>
    <xdr:sp macro="" textlink="">
      <xdr:nvSpPr>
        <xdr:cNvPr id="38511" name="WordArt 6"/>
        <xdr:cNvSpPr>
          <a:spLocks noChangeArrowheads="1" noChangeShapeType="1" noTextEdit="1"/>
        </xdr:cNvSpPr>
      </xdr:nvSpPr>
      <xdr:spPr bwMode="auto">
        <a:xfrm>
          <a:off x="89423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8512"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8513"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8514"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121947</xdr:rowOff>
    </xdr:from>
    <xdr:to>
      <xdr:col>57</xdr:col>
      <xdr:colOff>3756</xdr:colOff>
      <xdr:row>47</xdr:row>
      <xdr:rowOff>96744</xdr:rowOff>
    </xdr:to>
    <xdr:sp macro="" textlink="">
      <xdr:nvSpPr>
        <xdr:cNvPr id="38515" name="WordArt 6"/>
        <xdr:cNvSpPr>
          <a:spLocks noChangeArrowheads="1" noChangeShapeType="1" noTextEdit="1"/>
        </xdr:cNvSpPr>
      </xdr:nvSpPr>
      <xdr:spPr bwMode="auto">
        <a:xfrm>
          <a:off x="901102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8516"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46</xdr:row>
      <xdr:rowOff>121947</xdr:rowOff>
    </xdr:from>
    <xdr:to>
      <xdr:col>57</xdr:col>
      <xdr:colOff>1012243</xdr:colOff>
      <xdr:row>47</xdr:row>
      <xdr:rowOff>96744</xdr:rowOff>
    </xdr:to>
    <xdr:sp macro="" textlink="">
      <xdr:nvSpPr>
        <xdr:cNvPr id="38517" name="WordArt 6"/>
        <xdr:cNvSpPr>
          <a:spLocks noChangeArrowheads="1" noChangeShapeType="1" noTextEdit="1"/>
        </xdr:cNvSpPr>
      </xdr:nvSpPr>
      <xdr:spPr bwMode="auto">
        <a:xfrm>
          <a:off x="911187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8518"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8519"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8520"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46</xdr:row>
      <xdr:rowOff>121947</xdr:rowOff>
    </xdr:from>
    <xdr:to>
      <xdr:col>58</xdr:col>
      <xdr:colOff>3756</xdr:colOff>
      <xdr:row>47</xdr:row>
      <xdr:rowOff>96744</xdr:rowOff>
    </xdr:to>
    <xdr:sp macro="" textlink="">
      <xdr:nvSpPr>
        <xdr:cNvPr id="38521" name="WordArt 6"/>
        <xdr:cNvSpPr>
          <a:spLocks noChangeArrowheads="1" noChangeShapeType="1" noTextEdit="1"/>
        </xdr:cNvSpPr>
      </xdr:nvSpPr>
      <xdr:spPr bwMode="auto">
        <a:xfrm>
          <a:off x="923391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8522"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46</xdr:row>
      <xdr:rowOff>121947</xdr:rowOff>
    </xdr:from>
    <xdr:to>
      <xdr:col>58</xdr:col>
      <xdr:colOff>1012243</xdr:colOff>
      <xdr:row>47</xdr:row>
      <xdr:rowOff>96744</xdr:rowOff>
    </xdr:to>
    <xdr:sp macro="" textlink="">
      <xdr:nvSpPr>
        <xdr:cNvPr id="38523" name="WordArt 6"/>
        <xdr:cNvSpPr>
          <a:spLocks noChangeArrowheads="1" noChangeShapeType="1" noTextEdit="1"/>
        </xdr:cNvSpPr>
      </xdr:nvSpPr>
      <xdr:spPr bwMode="auto">
        <a:xfrm>
          <a:off x="933475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2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2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2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2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2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2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3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3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3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3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3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3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3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3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3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3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4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4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4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4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4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4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4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4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4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4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5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5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5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5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5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5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5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5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5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5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6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6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6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6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6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6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6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6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6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6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7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7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7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7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7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7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7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7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7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7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8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8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8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8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8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8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8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8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8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8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9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9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9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9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94"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9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9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597"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9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599"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0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0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02"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03"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0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05"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06"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0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08"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0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10"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11"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1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1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1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1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1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1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18"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19"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20"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21"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22"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23"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24"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38625" name="WordArt 6"/>
        <xdr:cNvSpPr>
          <a:spLocks noChangeArrowheads="1" noChangeShapeType="1" noTextEdit="1"/>
        </xdr:cNvSpPr>
      </xdr:nvSpPr>
      <xdr:spPr bwMode="auto">
        <a:xfrm>
          <a:off x="93958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26"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38627" name="WordArt 6"/>
        <xdr:cNvSpPr>
          <a:spLocks noChangeArrowheads="1" noChangeShapeType="1" noTextEdit="1"/>
        </xdr:cNvSpPr>
      </xdr:nvSpPr>
      <xdr:spPr bwMode="auto">
        <a:xfrm>
          <a:off x="94966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2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2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3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3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3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3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3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3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3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3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3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3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4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4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4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4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4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4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4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4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4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4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5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5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5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5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5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5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5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5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5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5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6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6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6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6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6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6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6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6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6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6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7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7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7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7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7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7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7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7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7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7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8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8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8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8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8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8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8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8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8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8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9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9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9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9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9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9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9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69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9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69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0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0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1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1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1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1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1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1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1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1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1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1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2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2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2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2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2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2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2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2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2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2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3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3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3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3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3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3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3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3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3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3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4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4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4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4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4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4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4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4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4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4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5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5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5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5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5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5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5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5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5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5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6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6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6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6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6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6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6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6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6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6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7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7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7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7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7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7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7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7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7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7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8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8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8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8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8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8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8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8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8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8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9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9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9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9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9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9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9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9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79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79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0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0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0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0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0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0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0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0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0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0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1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1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1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1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1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1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1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1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1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1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2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2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2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2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2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2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2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2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2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2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38"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3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4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41"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4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43"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4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4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46"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47"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4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49"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50"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5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52"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5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54"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55"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5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5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5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5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6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6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62"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63"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64"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65"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66"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67"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68"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46</xdr:row>
      <xdr:rowOff>121947</xdr:rowOff>
    </xdr:from>
    <xdr:to>
      <xdr:col>60</xdr:col>
      <xdr:colOff>3756</xdr:colOff>
      <xdr:row>47</xdr:row>
      <xdr:rowOff>96744</xdr:rowOff>
    </xdr:to>
    <xdr:sp macro="" textlink="">
      <xdr:nvSpPr>
        <xdr:cNvPr id="38869" name="WordArt 6"/>
        <xdr:cNvSpPr>
          <a:spLocks noChangeArrowheads="1" noChangeShapeType="1" noTextEdit="1"/>
        </xdr:cNvSpPr>
      </xdr:nvSpPr>
      <xdr:spPr bwMode="auto">
        <a:xfrm>
          <a:off x="95596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70"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46</xdr:row>
      <xdr:rowOff>121947</xdr:rowOff>
    </xdr:from>
    <xdr:to>
      <xdr:col>60</xdr:col>
      <xdr:colOff>1012243</xdr:colOff>
      <xdr:row>47</xdr:row>
      <xdr:rowOff>96744</xdr:rowOff>
    </xdr:to>
    <xdr:sp macro="" textlink="">
      <xdr:nvSpPr>
        <xdr:cNvPr id="38871" name="WordArt 6"/>
        <xdr:cNvSpPr>
          <a:spLocks noChangeArrowheads="1" noChangeShapeType="1" noTextEdit="1"/>
        </xdr:cNvSpPr>
      </xdr:nvSpPr>
      <xdr:spPr bwMode="auto">
        <a:xfrm>
          <a:off x="96605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9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8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8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1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1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1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3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3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4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4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4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4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4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5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7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7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7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8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8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8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8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8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8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8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9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9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9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9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9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9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899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899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0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0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0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0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0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0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0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1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1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1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1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2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2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2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2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2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2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2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3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3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3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3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3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3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3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4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4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5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5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5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5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5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5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6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6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6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6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6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6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6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7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7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7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7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7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7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8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8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8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8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8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8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8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8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8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8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9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9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9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9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9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9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9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9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09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09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0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0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0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0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0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0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0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0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0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0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1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1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1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1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1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1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1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1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1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1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2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2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2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2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2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2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2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2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2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2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3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3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3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3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3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3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3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3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3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3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4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4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4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4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4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4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46"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4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4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49"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5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51"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5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5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54"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55"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5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57"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58"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5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60"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6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62"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63"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6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6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6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6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6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69"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70"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71"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72"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73"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74"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75"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76"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121947</xdr:rowOff>
    </xdr:from>
    <xdr:to>
      <xdr:col>82</xdr:col>
      <xdr:colOff>3756</xdr:colOff>
      <xdr:row>47</xdr:row>
      <xdr:rowOff>96744</xdr:rowOff>
    </xdr:to>
    <xdr:sp macro="" textlink="">
      <xdr:nvSpPr>
        <xdr:cNvPr id="39177" name="WordArt 6"/>
        <xdr:cNvSpPr>
          <a:spLocks noChangeArrowheads="1" noChangeShapeType="1" noTextEdit="1"/>
        </xdr:cNvSpPr>
      </xdr:nvSpPr>
      <xdr:spPr bwMode="auto">
        <a:xfrm>
          <a:off x="971968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46</xdr:row>
      <xdr:rowOff>121947</xdr:rowOff>
    </xdr:from>
    <xdr:to>
      <xdr:col>82</xdr:col>
      <xdr:colOff>1012243</xdr:colOff>
      <xdr:row>47</xdr:row>
      <xdr:rowOff>96744</xdr:rowOff>
    </xdr:to>
    <xdr:sp macro="" textlink="">
      <xdr:nvSpPr>
        <xdr:cNvPr id="39178" name="WordArt 6"/>
        <xdr:cNvSpPr>
          <a:spLocks noChangeArrowheads="1" noChangeShapeType="1" noTextEdit="1"/>
        </xdr:cNvSpPr>
      </xdr:nvSpPr>
      <xdr:spPr bwMode="auto">
        <a:xfrm>
          <a:off x="98205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878893</xdr:colOff>
      <xdr:row>46</xdr:row>
      <xdr:rowOff>1322097</xdr:rowOff>
    </xdr:from>
    <xdr:to>
      <xdr:col>92</xdr:col>
      <xdr:colOff>878893</xdr:colOff>
      <xdr:row>51</xdr:row>
      <xdr:rowOff>77694</xdr:rowOff>
    </xdr:to>
    <xdr:sp macro="" textlink="">
      <xdr:nvSpPr>
        <xdr:cNvPr id="39179" name="WordArt 6"/>
        <xdr:cNvSpPr>
          <a:spLocks noChangeArrowheads="1" noChangeShapeType="1" noTextEdit="1"/>
        </xdr:cNvSpPr>
      </xdr:nvSpPr>
      <xdr:spPr bwMode="auto">
        <a:xfrm>
          <a:off x="120474793" y="2717294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8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8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8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8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8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8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8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8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8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8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9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9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9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9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9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9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9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9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19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19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0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0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0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0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0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0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0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0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0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0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1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1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1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1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1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1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1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1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1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1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2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2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2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2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2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2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2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2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2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2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3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3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3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3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3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3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3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3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3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3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4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4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5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5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5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5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5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5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5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5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5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5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6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6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6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6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6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6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6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6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6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6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7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7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7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7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7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7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7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7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7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7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8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8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8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8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8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8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8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8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8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8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9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9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9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9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9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9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9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9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29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29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0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0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0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0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0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0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0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0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0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0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1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1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1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1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1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1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1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1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1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1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2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2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2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2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2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2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2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2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2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2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3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3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3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3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3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3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3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3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3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3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4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4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4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4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4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4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4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4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4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4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5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5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5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5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5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5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5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5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5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5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6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6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6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6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6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6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6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6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6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6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7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7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7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7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7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7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7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7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7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7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8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8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9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9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9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9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9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9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9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39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9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39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0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0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0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0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0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0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0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0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0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0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1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1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1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1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1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1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1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1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1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1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2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2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2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2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2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2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2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2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2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2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3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3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3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3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3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3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3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3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3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3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4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4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4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4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4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4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4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4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4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4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5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5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5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5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5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5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5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5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5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5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6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6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6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6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6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6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6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6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6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6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7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7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7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7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7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7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7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7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7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7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8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8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8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8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8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8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8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8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8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8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9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9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9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9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9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9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9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9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49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49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0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0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0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0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0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0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0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0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0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0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18"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1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2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21"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2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23"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2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2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26"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27"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2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29"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30"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3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32"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3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34"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35"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3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3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3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3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4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4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42"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43"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44"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45"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46"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47"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48"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121947</xdr:rowOff>
    </xdr:from>
    <xdr:to>
      <xdr:col>83</xdr:col>
      <xdr:colOff>3756</xdr:colOff>
      <xdr:row>47</xdr:row>
      <xdr:rowOff>96744</xdr:rowOff>
    </xdr:to>
    <xdr:sp macro="" textlink="">
      <xdr:nvSpPr>
        <xdr:cNvPr id="39549" name="WordArt 6"/>
        <xdr:cNvSpPr>
          <a:spLocks noChangeArrowheads="1" noChangeShapeType="1" noTextEdit="1"/>
        </xdr:cNvSpPr>
      </xdr:nvSpPr>
      <xdr:spPr bwMode="auto">
        <a:xfrm>
          <a:off x="987970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50"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46</xdr:row>
      <xdr:rowOff>121947</xdr:rowOff>
    </xdr:from>
    <xdr:to>
      <xdr:col>83</xdr:col>
      <xdr:colOff>1012243</xdr:colOff>
      <xdr:row>47</xdr:row>
      <xdr:rowOff>96744</xdr:rowOff>
    </xdr:to>
    <xdr:sp macro="" textlink="">
      <xdr:nvSpPr>
        <xdr:cNvPr id="39551" name="WordArt 6"/>
        <xdr:cNvSpPr>
          <a:spLocks noChangeArrowheads="1" noChangeShapeType="1" noTextEdit="1"/>
        </xdr:cNvSpPr>
      </xdr:nvSpPr>
      <xdr:spPr bwMode="auto">
        <a:xfrm>
          <a:off x="998055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5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5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5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5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5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5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5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5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6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6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6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6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6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6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6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6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6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6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7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7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7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7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7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7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7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7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7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7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8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8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9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9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9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9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9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9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9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59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9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59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0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0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0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0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0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0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0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0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0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0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1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1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1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1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1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1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1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1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1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1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2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2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2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2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2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2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2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2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2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2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3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3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3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3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3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3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3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3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3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3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4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4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4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4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4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4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4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4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4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4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5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5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5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5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5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5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5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5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5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5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6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6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6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6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6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6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6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6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6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6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7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7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7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7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7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7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7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7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7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7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8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8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8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8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8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8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8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8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8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8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9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9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9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9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9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9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9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9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69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69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0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0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0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0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0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0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0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0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0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0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1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1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1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1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1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1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1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1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1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1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2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2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3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3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3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3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3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3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3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3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3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3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4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4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4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4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4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4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4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4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4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4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5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5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5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5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5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5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5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5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5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5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6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6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6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6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6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6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6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6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6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6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7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7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7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7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7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7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7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7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7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7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8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8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8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8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8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8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8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8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8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8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9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9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9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9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9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9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9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9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79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79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0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0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0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0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0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0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0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0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0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0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1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1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1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1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1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1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1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1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1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1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2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2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2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2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2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2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2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2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2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2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3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3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3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3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3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3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3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3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3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3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4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4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4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4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4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4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4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4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4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4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5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5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5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5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5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5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5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5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5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5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6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6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6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6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6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6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6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6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6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6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7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7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7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7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7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7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7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7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7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7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8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8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8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8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8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8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8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8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8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8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90"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9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9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93"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9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95"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9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9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898"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899"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0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01"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02"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0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04"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0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06"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07"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0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0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1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1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1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1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14"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15"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16"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17"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18"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19"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20"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121947</xdr:rowOff>
    </xdr:from>
    <xdr:to>
      <xdr:col>84</xdr:col>
      <xdr:colOff>3756</xdr:colOff>
      <xdr:row>47</xdr:row>
      <xdr:rowOff>96744</xdr:rowOff>
    </xdr:to>
    <xdr:sp macro="" textlink="">
      <xdr:nvSpPr>
        <xdr:cNvPr id="39921" name="WordArt 6"/>
        <xdr:cNvSpPr>
          <a:spLocks noChangeArrowheads="1" noChangeShapeType="1" noTextEdit="1"/>
        </xdr:cNvSpPr>
      </xdr:nvSpPr>
      <xdr:spPr bwMode="auto">
        <a:xfrm>
          <a:off x="100378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22"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46</xdr:row>
      <xdr:rowOff>121947</xdr:rowOff>
    </xdr:from>
    <xdr:to>
      <xdr:col>84</xdr:col>
      <xdr:colOff>1012243</xdr:colOff>
      <xdr:row>47</xdr:row>
      <xdr:rowOff>96744</xdr:rowOff>
    </xdr:to>
    <xdr:sp macro="" textlink="">
      <xdr:nvSpPr>
        <xdr:cNvPr id="39923" name="WordArt 6"/>
        <xdr:cNvSpPr>
          <a:spLocks noChangeArrowheads="1" noChangeShapeType="1" noTextEdit="1"/>
        </xdr:cNvSpPr>
      </xdr:nvSpPr>
      <xdr:spPr bwMode="auto">
        <a:xfrm>
          <a:off x="101386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2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2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2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2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2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2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3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3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3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3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3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3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3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3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3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3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4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4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4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4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4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4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4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4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4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4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5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5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5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5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5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5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5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5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5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5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6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6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6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6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6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6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6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6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6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6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7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7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7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7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7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7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7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7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7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7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8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8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8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8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8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8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8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8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8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8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9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9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9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9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9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9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9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9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3999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3999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0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0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0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0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0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0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0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0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0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0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1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1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1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1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1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1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1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1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1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1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2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2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2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2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2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2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2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2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2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2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3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3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3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3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3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3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3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3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3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3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4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4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4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4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4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4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4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4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4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4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5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5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5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5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5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5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5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5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5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5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6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6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6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6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6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6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6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6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6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6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7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7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7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7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7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7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7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7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7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7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8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8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8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8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8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8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8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8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8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8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9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09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9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9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9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9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9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9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9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09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0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0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0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0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0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0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0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0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0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0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1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1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1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1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1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1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1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1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1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1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2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2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2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2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2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2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2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2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2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2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3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3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3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3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3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3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3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3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3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3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4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4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4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4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4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4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4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4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4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4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5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5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5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5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5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5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5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5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5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5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6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6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6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6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6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6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6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6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6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6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7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7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7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7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7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7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7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7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7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7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8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8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8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8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8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8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8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8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8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8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9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9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9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9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9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9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9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9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19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19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0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0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0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0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0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0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0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0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0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0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1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1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1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1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1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1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1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1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1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1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2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2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2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2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2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2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2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2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2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2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3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3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3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3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3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3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3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3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3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3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4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4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4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4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4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4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4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4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4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4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5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5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5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5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5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5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5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5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5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5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6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6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62"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6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6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65"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6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67"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6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6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70"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71"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7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73"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74"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7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76"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7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78"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79"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8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8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8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8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8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8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86"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87"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88"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89"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90"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91"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92"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121947</xdr:rowOff>
    </xdr:from>
    <xdr:to>
      <xdr:col>85</xdr:col>
      <xdr:colOff>3756</xdr:colOff>
      <xdr:row>47</xdr:row>
      <xdr:rowOff>96744</xdr:rowOff>
    </xdr:to>
    <xdr:sp macro="" textlink="">
      <xdr:nvSpPr>
        <xdr:cNvPr id="40293" name="WordArt 6"/>
        <xdr:cNvSpPr>
          <a:spLocks noChangeArrowheads="1" noChangeShapeType="1" noTextEdit="1"/>
        </xdr:cNvSpPr>
      </xdr:nvSpPr>
      <xdr:spPr bwMode="auto">
        <a:xfrm>
          <a:off x="102283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94"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46</xdr:row>
      <xdr:rowOff>121947</xdr:rowOff>
    </xdr:from>
    <xdr:to>
      <xdr:col>85</xdr:col>
      <xdr:colOff>1012243</xdr:colOff>
      <xdr:row>47</xdr:row>
      <xdr:rowOff>96744</xdr:rowOff>
    </xdr:to>
    <xdr:sp macro="" textlink="">
      <xdr:nvSpPr>
        <xdr:cNvPr id="40295" name="WordArt 6"/>
        <xdr:cNvSpPr>
          <a:spLocks noChangeArrowheads="1" noChangeShapeType="1" noTextEdit="1"/>
        </xdr:cNvSpPr>
      </xdr:nvSpPr>
      <xdr:spPr bwMode="auto">
        <a:xfrm>
          <a:off x="103291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29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29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29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29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0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0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0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0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0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0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0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0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0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0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1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1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1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1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1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1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1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1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1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1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2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2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2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2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2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2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2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2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2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2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3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3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3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3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3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3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3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3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3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3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4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4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4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4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4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4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4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4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4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4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5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5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5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5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5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5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5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5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5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5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6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6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6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6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6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6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6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6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6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6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7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7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7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7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7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7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7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7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7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7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8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8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8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8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8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8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8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8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8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8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9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9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9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9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9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9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9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9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39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39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0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0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0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0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0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0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0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0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0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0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1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1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1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1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1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1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1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1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1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1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2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2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2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2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2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2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2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2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2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2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3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3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3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3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3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3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3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3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3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3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4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4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4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4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4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4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4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4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4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4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5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5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5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5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5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5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5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5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5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5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6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6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6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6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6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6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6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6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6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6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7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7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7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7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7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7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7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7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7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7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8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8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8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8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8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8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8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8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8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8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9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9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9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9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9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49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9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9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9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49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0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0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0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0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0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0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0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0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0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0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1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1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1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1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1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1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1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1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1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1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2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2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2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2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2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2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2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2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2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2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3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3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3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3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3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3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3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3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3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3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4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4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4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4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4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4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4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4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4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4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5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5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5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5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5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5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5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5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5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5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6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6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6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6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6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6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6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6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6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6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7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7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7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7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7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7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7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7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7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7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8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8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8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8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8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8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8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8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8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8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9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9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9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9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9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9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9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59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9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59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0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0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0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0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0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0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0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0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0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0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1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1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1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1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1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1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1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1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1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1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2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2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2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2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2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2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2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2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2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2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3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3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3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3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34"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3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3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37"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3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39"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4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4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42"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43"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4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45"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46"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4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48"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4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50"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51"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5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5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5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5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5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5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58"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59"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60"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61"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62"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63"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64"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121947</xdr:rowOff>
    </xdr:from>
    <xdr:to>
      <xdr:col>86</xdr:col>
      <xdr:colOff>3756</xdr:colOff>
      <xdr:row>47</xdr:row>
      <xdr:rowOff>96744</xdr:rowOff>
    </xdr:to>
    <xdr:sp macro="" textlink="">
      <xdr:nvSpPr>
        <xdr:cNvPr id="40665" name="WordArt 6"/>
        <xdr:cNvSpPr>
          <a:spLocks noChangeArrowheads="1" noChangeShapeType="1" noTextEdit="1"/>
        </xdr:cNvSpPr>
      </xdr:nvSpPr>
      <xdr:spPr bwMode="auto">
        <a:xfrm>
          <a:off x="1038834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66"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46</xdr:row>
      <xdr:rowOff>121947</xdr:rowOff>
    </xdr:from>
    <xdr:to>
      <xdr:col>86</xdr:col>
      <xdr:colOff>1012243</xdr:colOff>
      <xdr:row>47</xdr:row>
      <xdr:rowOff>96744</xdr:rowOff>
    </xdr:to>
    <xdr:sp macro="" textlink="">
      <xdr:nvSpPr>
        <xdr:cNvPr id="40667" name="WordArt 6"/>
        <xdr:cNvSpPr>
          <a:spLocks noChangeArrowheads="1" noChangeShapeType="1" noTextEdit="1"/>
        </xdr:cNvSpPr>
      </xdr:nvSpPr>
      <xdr:spPr bwMode="auto">
        <a:xfrm>
          <a:off x="1048918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6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6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7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7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7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7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7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7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7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7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7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7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8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8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8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8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8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8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8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8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8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8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9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9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9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9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9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69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9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9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9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69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0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0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0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0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0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0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0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0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0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0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1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1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1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1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1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1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1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1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1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1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2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2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2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2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2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2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2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2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2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2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3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3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3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3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3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3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3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3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3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3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4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4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4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4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4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4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4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4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4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4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5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5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5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5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5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5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5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5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5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5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6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6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7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7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7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7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7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7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7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7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7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7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8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8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8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8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8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8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8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8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8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8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9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9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9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9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9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9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9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9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79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79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0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0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0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0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0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0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0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0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0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0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1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1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1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1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1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1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1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1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1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1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2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2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2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2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2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2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2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2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2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2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3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3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3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3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3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3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3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3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3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3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4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4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4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4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4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4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4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4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4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4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5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5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5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5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5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5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5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5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5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5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6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6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6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6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6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6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6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6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6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6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7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7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7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7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7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7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7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7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7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7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8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8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8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8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8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8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8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8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8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8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9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9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9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9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9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9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9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89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9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89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0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0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1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1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1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1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1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1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1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1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1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1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2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2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2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2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2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2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2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2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2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2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3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3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3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3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3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3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3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3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3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3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4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4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4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4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4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4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4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4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4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4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5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5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5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5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5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5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5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5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5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5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6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6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6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6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6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6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6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6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6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6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7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7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7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7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7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7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7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7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7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7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8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8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8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8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8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8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8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8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8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8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9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9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9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9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9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9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9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099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9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099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0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0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0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0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0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0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06"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0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0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09"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1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11"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1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1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14"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15"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1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17"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18"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1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20"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2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22"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23"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2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2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2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2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2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2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30"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31"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32"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33"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34"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35"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36"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121947</xdr:rowOff>
    </xdr:from>
    <xdr:to>
      <xdr:col>87</xdr:col>
      <xdr:colOff>3756</xdr:colOff>
      <xdr:row>47</xdr:row>
      <xdr:rowOff>96744</xdr:rowOff>
    </xdr:to>
    <xdr:sp macro="" textlink="">
      <xdr:nvSpPr>
        <xdr:cNvPr id="41037" name="WordArt 6"/>
        <xdr:cNvSpPr>
          <a:spLocks noChangeArrowheads="1" noChangeShapeType="1" noTextEdit="1"/>
        </xdr:cNvSpPr>
      </xdr:nvSpPr>
      <xdr:spPr bwMode="auto">
        <a:xfrm>
          <a:off x="1055407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38"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46</xdr:row>
      <xdr:rowOff>121947</xdr:rowOff>
    </xdr:from>
    <xdr:to>
      <xdr:col>87</xdr:col>
      <xdr:colOff>1012243</xdr:colOff>
      <xdr:row>47</xdr:row>
      <xdr:rowOff>96744</xdr:rowOff>
    </xdr:to>
    <xdr:sp macro="" textlink="">
      <xdr:nvSpPr>
        <xdr:cNvPr id="41039" name="WordArt 6"/>
        <xdr:cNvSpPr>
          <a:spLocks noChangeArrowheads="1" noChangeShapeType="1" noTextEdit="1"/>
        </xdr:cNvSpPr>
      </xdr:nvSpPr>
      <xdr:spPr bwMode="auto">
        <a:xfrm>
          <a:off x="1065492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4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5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5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5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5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6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7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8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8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9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9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09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0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2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3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3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3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4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4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4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6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6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7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7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7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7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7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8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1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1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0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0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1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1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1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1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1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1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1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2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2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2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2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2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2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2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3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3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3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3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3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3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3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4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4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5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5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5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5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5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5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6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6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6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6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6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6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6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7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7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7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8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8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8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8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8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8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8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9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9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9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9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9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29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29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0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0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0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0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0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0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1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1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1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1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1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1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1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1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1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2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2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2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2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2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2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2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2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2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2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3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3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3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3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3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3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3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3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3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3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4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4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4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4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4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4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4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4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4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4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5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5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5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5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5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5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5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5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5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5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6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6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6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6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6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6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6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6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6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6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78"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7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8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81"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8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83"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8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8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86"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87"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8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89"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90"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9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92"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9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94"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95"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9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9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39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39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40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40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402"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403"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404"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405"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406"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407"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408"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121947</xdr:rowOff>
    </xdr:from>
    <xdr:to>
      <xdr:col>88</xdr:col>
      <xdr:colOff>3756</xdr:colOff>
      <xdr:row>47</xdr:row>
      <xdr:rowOff>96744</xdr:rowOff>
    </xdr:to>
    <xdr:sp macro="" textlink="">
      <xdr:nvSpPr>
        <xdr:cNvPr id="41409" name="WordArt 6"/>
        <xdr:cNvSpPr>
          <a:spLocks noChangeArrowheads="1" noChangeShapeType="1" noTextEdit="1"/>
        </xdr:cNvSpPr>
      </xdr:nvSpPr>
      <xdr:spPr bwMode="auto">
        <a:xfrm>
          <a:off x="1072362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410"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46</xdr:row>
      <xdr:rowOff>121947</xdr:rowOff>
    </xdr:from>
    <xdr:to>
      <xdr:col>88</xdr:col>
      <xdr:colOff>1012243</xdr:colOff>
      <xdr:row>47</xdr:row>
      <xdr:rowOff>96744</xdr:rowOff>
    </xdr:to>
    <xdr:sp macro="" textlink="">
      <xdr:nvSpPr>
        <xdr:cNvPr id="41411" name="WordArt 6"/>
        <xdr:cNvSpPr>
          <a:spLocks noChangeArrowheads="1" noChangeShapeType="1" noTextEdit="1"/>
        </xdr:cNvSpPr>
      </xdr:nvSpPr>
      <xdr:spPr bwMode="auto">
        <a:xfrm>
          <a:off x="1082446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1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1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1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1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1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1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1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1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2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2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2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2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2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2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2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2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2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2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3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3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3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3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3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3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3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3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3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3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4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4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5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5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5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5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5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5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5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5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5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5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6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6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6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6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6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6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6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6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6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6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7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7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7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7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7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7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7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7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7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7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8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8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8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8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8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8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8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8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8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8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9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9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9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9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9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9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9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9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49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49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0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0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0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0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0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0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0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0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0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0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1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1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1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1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1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1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1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1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1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1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2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2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2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2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2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2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2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2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2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2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3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3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3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3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3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3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3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3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3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3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4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4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4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4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4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4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4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4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4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4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5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5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5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5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5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5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5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5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5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5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6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6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6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6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6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6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6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6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6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6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7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7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7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7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7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7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7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7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7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7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8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8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9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9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9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9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9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9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9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59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9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59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0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0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0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0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0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0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0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0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0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0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1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1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1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1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1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1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1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1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1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1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2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2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2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2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2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2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2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2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2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2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3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3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3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3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3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3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3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3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3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3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4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4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4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4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4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4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4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4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4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4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5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5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5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5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5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5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5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5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5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5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6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6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6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6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6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6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6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6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6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6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7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7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7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7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7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7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7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7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7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7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8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8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8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8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8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8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8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8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8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8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9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9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9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9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9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9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9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69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9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69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0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0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0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0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0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0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0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0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0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0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1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1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1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1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1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1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1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1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1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1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2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2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2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2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2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2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2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2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2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2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3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3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3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3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3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3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3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3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3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3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4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4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4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4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4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4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4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4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4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4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5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5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5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5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5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5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5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5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5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5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6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6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6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6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6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6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6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6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6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6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7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7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7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7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7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7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7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7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7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7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8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8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8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8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8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8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8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8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8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8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9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9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9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9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9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9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9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79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9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79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0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0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0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0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0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0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0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0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0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0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1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1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1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1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1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1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1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1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1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1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2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2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2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2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2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2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2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2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2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2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3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3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3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3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3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3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3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3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3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3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4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4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4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4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4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4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4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4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4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4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5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5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5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5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5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5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5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5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5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5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6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6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6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6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6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6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6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6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6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6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7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7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7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7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7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7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7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7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7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7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8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8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8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8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8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8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8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8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8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8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9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9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9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9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9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9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9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9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89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89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0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0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0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0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0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0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0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0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0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0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1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1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1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1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1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1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1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1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1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1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2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2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2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2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2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2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2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2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2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2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3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3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3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3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3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3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3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3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3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3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4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4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5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5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5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5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5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5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5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5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5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5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6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6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6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6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6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6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6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6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6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6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7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7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7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7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7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7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7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7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7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7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8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8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8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8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8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8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8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8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8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8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9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9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9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9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9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9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9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9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199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199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0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0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0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0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0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0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0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0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0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0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1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1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1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1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1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1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1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1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1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1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2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2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2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2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2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2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2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2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2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2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3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3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3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3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3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3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3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3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3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3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4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4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4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4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4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4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4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4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4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4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5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5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5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5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5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5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5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5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5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5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6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6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6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6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6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6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6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6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6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6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7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7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7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7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7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7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7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7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7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7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8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8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9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9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9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9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9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9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9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09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9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09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0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0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0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0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0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0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0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0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0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0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1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1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1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1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1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1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1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1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1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1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2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2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2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2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2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2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2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2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2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2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3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3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3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3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3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3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3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3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3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3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4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4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4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4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4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4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4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4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4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4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5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5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5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5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5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5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5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5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5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5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6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6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6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6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6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6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6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6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6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6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7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7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7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7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7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7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7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7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7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7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8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8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8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8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8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8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86"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8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8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89"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9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91"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9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9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94"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95"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9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97"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198"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19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00"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0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02"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03"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0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0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0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0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0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0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10"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11"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12"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13"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14"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15"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16"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121947</xdr:rowOff>
    </xdr:from>
    <xdr:to>
      <xdr:col>89</xdr:col>
      <xdr:colOff>3756</xdr:colOff>
      <xdr:row>47</xdr:row>
      <xdr:rowOff>96744</xdr:rowOff>
    </xdr:to>
    <xdr:sp macro="" textlink="">
      <xdr:nvSpPr>
        <xdr:cNvPr id="42217" name="WordArt 6"/>
        <xdr:cNvSpPr>
          <a:spLocks noChangeArrowheads="1" noChangeShapeType="1" noTextEdit="1"/>
        </xdr:cNvSpPr>
      </xdr:nvSpPr>
      <xdr:spPr bwMode="auto">
        <a:xfrm>
          <a:off x="108741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18"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46</xdr:row>
      <xdr:rowOff>121947</xdr:rowOff>
    </xdr:from>
    <xdr:to>
      <xdr:col>89</xdr:col>
      <xdr:colOff>1012243</xdr:colOff>
      <xdr:row>47</xdr:row>
      <xdr:rowOff>96744</xdr:rowOff>
    </xdr:to>
    <xdr:sp macro="" textlink="">
      <xdr:nvSpPr>
        <xdr:cNvPr id="42219" name="WordArt 6"/>
        <xdr:cNvSpPr>
          <a:spLocks noChangeArrowheads="1" noChangeShapeType="1" noTextEdit="1"/>
        </xdr:cNvSpPr>
      </xdr:nvSpPr>
      <xdr:spPr bwMode="auto">
        <a:xfrm>
          <a:off x="109749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2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2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2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2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2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2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2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2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2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2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3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3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3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3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3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3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3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3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3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3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4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4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4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4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4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4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4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4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4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4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5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5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5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5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5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5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5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5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5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5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6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6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6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6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6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6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6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6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6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6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7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7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7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7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7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7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7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7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7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7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8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8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9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9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9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9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9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9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9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29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9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29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0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0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0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0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0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0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0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0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0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0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1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1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1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1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1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1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1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1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1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1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2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2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2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2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2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2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2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2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2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2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3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3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3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3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3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3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3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3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3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3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4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4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4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4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4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4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4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4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4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4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5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5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5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5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5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5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5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5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5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5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6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6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6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6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6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6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6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6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6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6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7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7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7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7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7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7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7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7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7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7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8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8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8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8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8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8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8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8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8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8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9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9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9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9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9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9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9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9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39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39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0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0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0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0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0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0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0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0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0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0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1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1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1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1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1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1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1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1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1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1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2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2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2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2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2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2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2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2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2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2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3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3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3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3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3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3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3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3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3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3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4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4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4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4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4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4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4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4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4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4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5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5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5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5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5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5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5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5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5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5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6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6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6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6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6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6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6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6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6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6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7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7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7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7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7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7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7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7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7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7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8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8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8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8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8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8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8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8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8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8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9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9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9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9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9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9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9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9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49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49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0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0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0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0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0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0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0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0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0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0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1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1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1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1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1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1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1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1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1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1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2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2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2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2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2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2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2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2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2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2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3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3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3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3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3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3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3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3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3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3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4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4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4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4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4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4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4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4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4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4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5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5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5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5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5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5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5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5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5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5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6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6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6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6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6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6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6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6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6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6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7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7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7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7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7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7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7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7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7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7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8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8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8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8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8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8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8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8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8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8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9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9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9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9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9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9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9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9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59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59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0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0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0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0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0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0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0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0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0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0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1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1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1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1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1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1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1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1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1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1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2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2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22"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2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2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25"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2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27"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2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2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30"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31"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3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33"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34"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3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36"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3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38"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39"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4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4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4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4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4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4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46"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47"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48"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49"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50"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51"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52"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46</xdr:row>
      <xdr:rowOff>121947</xdr:rowOff>
    </xdr:from>
    <xdr:to>
      <xdr:col>90</xdr:col>
      <xdr:colOff>3756</xdr:colOff>
      <xdr:row>47</xdr:row>
      <xdr:rowOff>96744</xdr:rowOff>
    </xdr:to>
    <xdr:sp macro="" textlink="">
      <xdr:nvSpPr>
        <xdr:cNvPr id="42653" name="WordArt 6"/>
        <xdr:cNvSpPr>
          <a:spLocks noChangeArrowheads="1" noChangeShapeType="1" noTextEdit="1"/>
        </xdr:cNvSpPr>
      </xdr:nvSpPr>
      <xdr:spPr bwMode="auto">
        <a:xfrm>
          <a:off x="1104366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54"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46</xdr:row>
      <xdr:rowOff>121947</xdr:rowOff>
    </xdr:from>
    <xdr:to>
      <xdr:col>90</xdr:col>
      <xdr:colOff>1012243</xdr:colOff>
      <xdr:row>47</xdr:row>
      <xdr:rowOff>96744</xdr:rowOff>
    </xdr:to>
    <xdr:sp macro="" textlink="">
      <xdr:nvSpPr>
        <xdr:cNvPr id="42655" name="WordArt 6"/>
        <xdr:cNvSpPr>
          <a:spLocks noChangeArrowheads="1" noChangeShapeType="1" noTextEdit="1"/>
        </xdr:cNvSpPr>
      </xdr:nvSpPr>
      <xdr:spPr bwMode="auto">
        <a:xfrm>
          <a:off x="1114450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5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5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5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5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6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6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6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6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6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6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6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6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6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6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7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7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7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7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7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7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7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7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7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7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8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8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8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8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8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8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8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8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8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8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9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9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9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9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9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9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9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9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69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69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0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0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0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0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0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0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0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0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0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0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1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1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1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1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1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1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1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1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1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1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2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2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2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2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2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2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2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2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2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2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3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3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3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3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3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3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3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3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3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3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4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4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4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4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4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4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4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4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4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4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5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5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5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5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5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5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5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5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5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5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6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6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6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6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6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6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6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6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6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6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7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7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7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7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7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7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7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7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7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7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8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8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9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9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9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9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9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9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9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79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9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79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0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0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0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0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0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0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0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0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0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0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1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1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1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1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1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1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1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1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1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1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2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2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2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2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2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2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2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2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2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2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3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3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3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3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3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3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3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3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3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3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4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4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4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4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4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4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4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4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4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4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5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5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5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5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5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5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5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5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5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5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6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6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6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6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6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6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6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6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6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6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7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7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7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7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7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7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7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7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7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7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8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8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8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8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8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8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8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8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8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8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9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9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9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9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9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9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9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9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89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89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0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0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0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0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0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0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0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0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0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0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1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1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1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1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1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1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1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1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1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1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2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2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3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3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3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3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3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3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3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3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3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3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4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4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4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4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4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4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4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4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4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4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5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5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5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5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5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5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5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5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5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5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6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6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6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6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6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6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6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6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6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6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7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7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7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7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7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7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7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7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7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7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8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8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8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8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8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8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8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8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8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8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9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9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9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9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9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9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9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299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9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299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0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0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0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0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0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0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0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0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0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0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1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1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1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1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1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1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1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1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1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1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2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2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2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2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2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2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2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2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2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2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3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3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3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3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3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3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3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3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3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3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4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4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4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4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4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4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4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4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4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4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58"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5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6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61"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6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63"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6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6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66"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67"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6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69"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70"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7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72"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7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74"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75"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7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7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7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7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8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8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82"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83"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84"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85"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86"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87"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88"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3756</xdr:colOff>
      <xdr:row>46</xdr:row>
      <xdr:rowOff>121947</xdr:rowOff>
    </xdr:from>
    <xdr:to>
      <xdr:col>91</xdr:col>
      <xdr:colOff>3756</xdr:colOff>
      <xdr:row>47</xdr:row>
      <xdr:rowOff>96744</xdr:rowOff>
    </xdr:to>
    <xdr:sp macro="" textlink="">
      <xdr:nvSpPr>
        <xdr:cNvPr id="43089" name="WordArt 6"/>
        <xdr:cNvSpPr>
          <a:spLocks noChangeArrowheads="1" noChangeShapeType="1" noTextEdit="1"/>
        </xdr:cNvSpPr>
      </xdr:nvSpPr>
      <xdr:spPr bwMode="auto">
        <a:xfrm>
          <a:off x="1121701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90"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91</xdr:col>
      <xdr:colOff>1012243</xdr:colOff>
      <xdr:row>46</xdr:row>
      <xdr:rowOff>121947</xdr:rowOff>
    </xdr:from>
    <xdr:to>
      <xdr:col>91</xdr:col>
      <xdr:colOff>1012243</xdr:colOff>
      <xdr:row>47</xdr:row>
      <xdr:rowOff>96744</xdr:rowOff>
    </xdr:to>
    <xdr:sp macro="" textlink="">
      <xdr:nvSpPr>
        <xdr:cNvPr id="43091" name="WordArt 6"/>
        <xdr:cNvSpPr>
          <a:spLocks noChangeArrowheads="1" noChangeShapeType="1" noTextEdit="1"/>
        </xdr:cNvSpPr>
      </xdr:nvSpPr>
      <xdr:spPr bwMode="auto">
        <a:xfrm>
          <a:off x="1131786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09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09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09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09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09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09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09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09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0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0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0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0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0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0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0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0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0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0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1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1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1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1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1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1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1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1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1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1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2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2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3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3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3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3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3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3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3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3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3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3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4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4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4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4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4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4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4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4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4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4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5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5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5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5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5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5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5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5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5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5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6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6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6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6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6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6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6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6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6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6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7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7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7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7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7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7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7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7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7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7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8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8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8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8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8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8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8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8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8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8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9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9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9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9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9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9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9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9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19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19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0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0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0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0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0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0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0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0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0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0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1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1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1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1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1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1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1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1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1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1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2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2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2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2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2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2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2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2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2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2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3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3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3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3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3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3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3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3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3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3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4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4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4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4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4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4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4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4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4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4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5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5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5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5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5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5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5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5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5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5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6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6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6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6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6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6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6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6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6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6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7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7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7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7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7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7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7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7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7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7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8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8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8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8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8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8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8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8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8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8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9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9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9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9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9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29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9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9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9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29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0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0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0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0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0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0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0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0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0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0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1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1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1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1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1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1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1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1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1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1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2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2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2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2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2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2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2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2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2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2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3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3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3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3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3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3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3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3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3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3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4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4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4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4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4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4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4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4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4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4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5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5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5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5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5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5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5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5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5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5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6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6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6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6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6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6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6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6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6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6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7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7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7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7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7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7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7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7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7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7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8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8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8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8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8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8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8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8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8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8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9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9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9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9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9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9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9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9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39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39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0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0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0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0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0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0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0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0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0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0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1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1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1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1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1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1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1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1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1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1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2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2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2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2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2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2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2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2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2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2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3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3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3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3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3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3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3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3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3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3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4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4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4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4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4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4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4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4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4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4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5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5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5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5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5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5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5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5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5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5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6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6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6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6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6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6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6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6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6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6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7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7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7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7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7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7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7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7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7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7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8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8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8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8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8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8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8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8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8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8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9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9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9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9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94"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9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9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497"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9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499"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0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0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02"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03"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0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05"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06"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0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08"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0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10"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11"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1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1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1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1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1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1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18"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19"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20"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21"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22"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23"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24"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46</xdr:row>
      <xdr:rowOff>121947</xdr:rowOff>
    </xdr:from>
    <xdr:to>
      <xdr:col>92</xdr:col>
      <xdr:colOff>3756</xdr:colOff>
      <xdr:row>47</xdr:row>
      <xdr:rowOff>96744</xdr:rowOff>
    </xdr:to>
    <xdr:sp macro="" textlink="">
      <xdr:nvSpPr>
        <xdr:cNvPr id="43525" name="WordArt 6"/>
        <xdr:cNvSpPr>
          <a:spLocks noChangeArrowheads="1" noChangeShapeType="1" noTextEdit="1"/>
        </xdr:cNvSpPr>
      </xdr:nvSpPr>
      <xdr:spPr bwMode="auto">
        <a:xfrm>
          <a:off x="113846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26"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1012243</xdr:colOff>
      <xdr:row>46</xdr:row>
      <xdr:rowOff>121947</xdr:rowOff>
    </xdr:from>
    <xdr:to>
      <xdr:col>92</xdr:col>
      <xdr:colOff>1012243</xdr:colOff>
      <xdr:row>47</xdr:row>
      <xdr:rowOff>96744</xdr:rowOff>
    </xdr:to>
    <xdr:sp macro="" textlink="">
      <xdr:nvSpPr>
        <xdr:cNvPr id="43527" name="WordArt 6"/>
        <xdr:cNvSpPr>
          <a:spLocks noChangeArrowheads="1" noChangeShapeType="1" noTextEdit="1"/>
        </xdr:cNvSpPr>
      </xdr:nvSpPr>
      <xdr:spPr bwMode="auto">
        <a:xfrm>
          <a:off x="114855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2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2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3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3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3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3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3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3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3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3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3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3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4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4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4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4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4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4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4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4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4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4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5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5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5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5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5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5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5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5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5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5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6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6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6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6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6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6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6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6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6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6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7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7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7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7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7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7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7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7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7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7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8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8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8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8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8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8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8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8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8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8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9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9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9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9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9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9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9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9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59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59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0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0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0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0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0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0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0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0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0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0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1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1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1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1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1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1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1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1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1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1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2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2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3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3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3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3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3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3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3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3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3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3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4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4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4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4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4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4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4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4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4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4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5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5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5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5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5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5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5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5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5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5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6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6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6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6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6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6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6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6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6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6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7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7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7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7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7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7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7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7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7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7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8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8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8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8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8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8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8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8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8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8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9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9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9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9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9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9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9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9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69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69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0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0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0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0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0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0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0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0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0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0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1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1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1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1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1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1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1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1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1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1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2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2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2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2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2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2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2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2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2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2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3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3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3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3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3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3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3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3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3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3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4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4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4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4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4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4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4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4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4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4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5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5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5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5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5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5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5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5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5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5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6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6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7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7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7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7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7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7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7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7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7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7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8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8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8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8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8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8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8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8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8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8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9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79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9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9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9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9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9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9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9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79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0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0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0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0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0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0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0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0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0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0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1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1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1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1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1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1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1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1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1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1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2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2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2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2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2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2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2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2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2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2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3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3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3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3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3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3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3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3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3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3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4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4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4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4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4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4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4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4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4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4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5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5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5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5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5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5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5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5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5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5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6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6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6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6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6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6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6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6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6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6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7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7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7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7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7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7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7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7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7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7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8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8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8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8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8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8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8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8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8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8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9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9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9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9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9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9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9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9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89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89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0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0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0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0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0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0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0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0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0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0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1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1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1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1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1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1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1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1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1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1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2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2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2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2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2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2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2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2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2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2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30"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3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3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33"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3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35"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3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3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38"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39"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4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41"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42"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4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44"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4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46"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47"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4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4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5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51"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5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5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54"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55"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56"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57"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46</xdr:row>
      <xdr:rowOff>121947</xdr:rowOff>
    </xdr:from>
    <xdr:to>
      <xdr:col>93</xdr:col>
      <xdr:colOff>3756</xdr:colOff>
      <xdr:row>47</xdr:row>
      <xdr:rowOff>96744</xdr:rowOff>
    </xdr:to>
    <xdr:sp macro="" textlink="">
      <xdr:nvSpPr>
        <xdr:cNvPr id="43958" name="WordArt 6"/>
        <xdr:cNvSpPr>
          <a:spLocks noChangeArrowheads="1" noChangeShapeType="1" noTextEdit="1"/>
        </xdr:cNvSpPr>
      </xdr:nvSpPr>
      <xdr:spPr bwMode="auto">
        <a:xfrm>
          <a:off x="1155039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59"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60"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1737306</xdr:colOff>
      <xdr:row>46</xdr:row>
      <xdr:rowOff>121947</xdr:rowOff>
    </xdr:from>
    <xdr:to>
      <xdr:col>92</xdr:col>
      <xdr:colOff>1737306</xdr:colOff>
      <xdr:row>47</xdr:row>
      <xdr:rowOff>96744</xdr:rowOff>
    </xdr:to>
    <xdr:sp macro="" textlink="">
      <xdr:nvSpPr>
        <xdr:cNvPr id="43961" name="WordArt 6"/>
        <xdr:cNvSpPr>
          <a:spLocks noChangeArrowheads="1" noChangeShapeType="1" noTextEdit="1"/>
        </xdr:cNvSpPr>
      </xdr:nvSpPr>
      <xdr:spPr bwMode="auto">
        <a:xfrm>
          <a:off x="121314156" y="22905747"/>
          <a:ext cx="0" cy="29846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62"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46</xdr:row>
      <xdr:rowOff>121947</xdr:rowOff>
    </xdr:from>
    <xdr:to>
      <xdr:col>93</xdr:col>
      <xdr:colOff>1012243</xdr:colOff>
      <xdr:row>47</xdr:row>
      <xdr:rowOff>96744</xdr:rowOff>
    </xdr:to>
    <xdr:sp macro="" textlink="">
      <xdr:nvSpPr>
        <xdr:cNvPr id="43963" name="WordArt 6"/>
        <xdr:cNvSpPr>
          <a:spLocks noChangeArrowheads="1" noChangeShapeType="1" noTextEdit="1"/>
        </xdr:cNvSpPr>
      </xdr:nvSpPr>
      <xdr:spPr bwMode="auto">
        <a:xfrm>
          <a:off x="1165123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6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6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6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6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6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6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7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7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7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7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7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7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7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7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7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7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8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8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8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8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8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8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8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8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8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8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9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399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9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9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9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9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9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9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9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399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0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0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0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0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0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0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0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0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0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0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1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1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1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1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1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1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1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1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1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1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2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2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2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2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2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2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2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2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2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2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3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3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3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3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3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3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3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3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3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3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4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4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4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4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4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4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4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4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4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4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5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5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5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5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5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5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5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5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5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5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6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6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6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6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6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6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6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6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6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6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7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7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7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7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7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7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7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7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7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7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8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8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8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8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8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8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8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8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8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8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9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9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9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9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9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9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9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9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09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09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0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0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0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0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0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0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0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0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0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0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1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1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1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1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1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1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1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1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1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1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2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2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3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3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3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3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3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3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3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3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3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3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4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4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4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4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4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4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4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4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4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4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5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5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5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5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5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5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5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5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5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5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6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6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6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6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6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6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6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6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6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6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7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7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7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7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7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7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7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7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7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7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8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8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8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8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8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8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8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8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8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8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9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9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9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9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9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19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9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9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9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19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0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0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0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0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0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0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0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0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0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0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1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1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1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1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1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1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1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1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1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1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2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2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2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2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2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2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2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2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2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2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3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3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3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3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3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3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3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3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3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3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4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4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4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4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4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4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4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4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4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4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5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5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5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5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5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5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5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5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5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5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6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6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7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7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7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7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7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7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7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7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7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7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8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8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8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8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8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8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8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8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8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8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9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9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9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9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9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9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9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9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29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29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0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0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0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0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0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0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0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0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0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0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1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1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1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1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1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1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1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1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1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1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2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2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2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2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2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2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2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2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2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2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3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3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3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3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3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3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3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3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3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3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4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4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4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4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4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4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4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4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4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4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5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5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5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5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5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5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5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5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5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5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6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6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6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6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6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6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66"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6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6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69"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7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71"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7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7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74"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75"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7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77"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78"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7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80"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8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82"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83"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8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8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8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8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8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8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90"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91"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92"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93"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94"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95"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96"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46</xdr:row>
      <xdr:rowOff>121947</xdr:rowOff>
    </xdr:from>
    <xdr:to>
      <xdr:col>94</xdr:col>
      <xdr:colOff>3756</xdr:colOff>
      <xdr:row>47</xdr:row>
      <xdr:rowOff>96744</xdr:rowOff>
    </xdr:to>
    <xdr:sp macro="" textlink="">
      <xdr:nvSpPr>
        <xdr:cNvPr id="44397" name="WordArt 6"/>
        <xdr:cNvSpPr>
          <a:spLocks noChangeArrowheads="1" noChangeShapeType="1" noTextEdit="1"/>
        </xdr:cNvSpPr>
      </xdr:nvSpPr>
      <xdr:spPr bwMode="auto">
        <a:xfrm>
          <a:off x="117199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98"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1012243</xdr:colOff>
      <xdr:row>46</xdr:row>
      <xdr:rowOff>121947</xdr:rowOff>
    </xdr:from>
    <xdr:to>
      <xdr:col>94</xdr:col>
      <xdr:colOff>1012243</xdr:colOff>
      <xdr:row>47</xdr:row>
      <xdr:rowOff>96744</xdr:rowOff>
    </xdr:to>
    <xdr:sp macro="" textlink="">
      <xdr:nvSpPr>
        <xdr:cNvPr id="44399" name="WordArt 6"/>
        <xdr:cNvSpPr>
          <a:spLocks noChangeArrowheads="1" noChangeShapeType="1" noTextEdit="1"/>
        </xdr:cNvSpPr>
      </xdr:nvSpPr>
      <xdr:spPr bwMode="auto">
        <a:xfrm>
          <a:off x="118207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3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3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4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4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5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5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6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6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7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7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8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8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3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4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4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4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7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7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7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8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8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8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59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59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0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0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1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1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1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2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2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5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5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5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6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6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6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6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8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9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9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9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0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09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0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0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0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2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3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3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3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3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3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4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4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4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4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4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4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4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5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5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5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5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5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5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5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6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6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6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6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6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7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7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7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7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7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7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7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8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8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8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8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8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8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9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9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9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9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19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1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0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0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0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0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0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1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1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1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1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1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1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1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2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2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2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2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2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2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3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3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3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3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3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3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3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3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4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4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4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4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4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4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4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4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4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4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5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5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5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5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5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5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5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5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5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5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6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6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6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6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6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6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6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6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6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6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7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7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7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7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7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7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7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7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7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7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8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8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8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8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8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8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8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8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8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8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9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9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9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29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9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9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9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9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9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29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0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0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02"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0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0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05"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0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07"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0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0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10"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11"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1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13"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14"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1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16"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1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18"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19"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2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2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2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2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2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2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26"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27"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28"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29"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30"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31"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32"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46</xdr:row>
      <xdr:rowOff>121947</xdr:rowOff>
    </xdr:from>
    <xdr:to>
      <xdr:col>95</xdr:col>
      <xdr:colOff>3756</xdr:colOff>
      <xdr:row>47</xdr:row>
      <xdr:rowOff>96744</xdr:rowOff>
    </xdr:to>
    <xdr:sp macro="" textlink="">
      <xdr:nvSpPr>
        <xdr:cNvPr id="46333" name="WordArt 6"/>
        <xdr:cNvSpPr>
          <a:spLocks noChangeArrowheads="1" noChangeShapeType="1" noTextEdit="1"/>
        </xdr:cNvSpPr>
      </xdr:nvSpPr>
      <xdr:spPr bwMode="auto">
        <a:xfrm>
          <a:off x="12079980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34"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1012243</xdr:colOff>
      <xdr:row>46</xdr:row>
      <xdr:rowOff>121947</xdr:rowOff>
    </xdr:from>
    <xdr:to>
      <xdr:col>95</xdr:col>
      <xdr:colOff>1012243</xdr:colOff>
      <xdr:row>47</xdr:row>
      <xdr:rowOff>96744</xdr:rowOff>
    </xdr:to>
    <xdr:sp macro="" textlink="">
      <xdr:nvSpPr>
        <xdr:cNvPr id="46335" name="WordArt 6"/>
        <xdr:cNvSpPr>
          <a:spLocks noChangeArrowheads="1" noChangeShapeType="1" noTextEdit="1"/>
        </xdr:cNvSpPr>
      </xdr:nvSpPr>
      <xdr:spPr bwMode="auto">
        <a:xfrm>
          <a:off x="12180829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3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3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3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3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4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4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4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4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4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4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4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5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5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5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5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5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5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5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5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5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6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6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6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6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6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6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6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7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7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7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7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7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7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7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8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8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8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8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8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8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8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9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9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9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9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39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9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9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3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0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0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0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0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0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0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0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1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1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1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1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1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1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1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1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1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2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2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2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2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2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2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2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2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3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3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3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3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3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3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3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4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4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4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4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4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4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4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5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5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5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5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5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5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5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5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5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6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6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7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7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7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7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7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7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7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8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8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8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8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8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8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8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9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49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9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9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9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9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4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0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0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0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0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0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0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0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0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0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0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1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1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1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1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1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1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1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1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1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1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2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2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2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2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2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2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2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2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3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3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3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3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3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3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3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3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3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4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4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4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4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4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4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4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4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4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4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5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5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5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5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5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5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5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5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5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5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6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6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6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6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6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6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6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7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7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7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7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7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7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7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7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7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7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8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8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8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8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8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8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8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8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8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8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9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9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9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9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9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59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5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0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0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0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0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0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0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0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1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1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1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1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1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1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1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1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1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2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3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3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3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3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3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3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3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4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4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4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4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4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4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4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5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5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5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5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5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5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5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5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5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6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6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6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6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6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6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6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6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7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7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7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7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7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7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7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8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8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8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8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8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8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8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9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9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9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9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69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9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9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6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0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0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0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0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0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0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0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1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1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1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1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1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1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1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1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1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2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2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2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2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2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2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2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2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3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3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3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3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3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3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3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4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4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4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4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4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4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4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5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5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5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5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5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5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5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5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5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6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6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7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7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7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7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7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7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7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8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8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8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8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8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8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8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9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9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9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9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9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79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7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0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0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0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0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0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0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0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1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1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1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1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1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1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1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1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1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2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2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2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2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2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2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2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2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2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2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3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3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3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3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3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3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3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4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4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4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4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4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4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4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5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5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5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5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5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5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5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5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5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6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6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6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6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6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6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7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7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7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7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7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7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7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8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8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8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8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8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8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8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9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9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9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9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9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89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9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89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0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0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0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0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0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0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0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1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1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1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1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1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1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1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1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1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2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2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2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2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2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2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2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2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3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3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3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3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3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3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3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4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4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4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4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4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4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4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5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5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5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5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5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5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5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5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5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6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6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7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7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7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7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7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7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7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8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8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8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8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8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8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8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9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699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9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9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9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9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69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0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0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0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0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0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0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0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0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0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0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1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1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1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1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1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1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1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1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1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1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2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2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2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2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2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2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2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2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3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3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3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3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3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3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3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3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3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4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4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4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4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4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4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4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4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4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4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5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5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5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5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5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5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5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5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5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5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6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6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6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6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6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6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6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7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7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7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7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7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7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7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7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7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7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8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8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8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8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8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8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8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8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8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8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9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9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9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9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9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09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0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0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0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0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0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0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0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0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1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1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1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1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1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1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1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1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1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2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3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3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3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3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3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3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3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4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4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4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4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4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4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4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5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5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5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5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5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5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5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5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5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6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6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6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6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6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6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6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6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7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7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7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7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7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7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7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8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8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8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8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8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8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8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9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9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9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9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19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9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9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1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0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0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0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0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0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0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0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1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1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1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1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1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1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1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1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1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2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2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2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2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2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2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2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2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2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2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3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3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3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3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3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3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3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4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4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4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4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4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4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4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5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5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5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5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5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5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5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5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5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6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6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7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7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7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7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7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7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7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8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8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8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8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8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8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8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9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9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9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9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9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9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29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29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0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0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0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0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0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0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0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0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0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0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1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1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1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1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1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1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1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1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1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1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2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2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2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2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2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2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2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2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2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2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3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3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3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3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3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3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3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3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3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3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4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4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4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4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4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4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4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4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4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4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5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5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5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5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5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5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5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5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5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5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6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6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6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6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6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6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66"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6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6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69"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7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71"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7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7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74"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75"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7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77"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78"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7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80"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8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82"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83"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8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8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8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8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8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8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90"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91"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92"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93"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94"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95"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96"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46</xdr:row>
      <xdr:rowOff>121947</xdr:rowOff>
    </xdr:from>
    <xdr:to>
      <xdr:col>96</xdr:col>
      <xdr:colOff>3756</xdr:colOff>
      <xdr:row>47</xdr:row>
      <xdr:rowOff>96744</xdr:rowOff>
    </xdr:to>
    <xdr:sp macro="" textlink="">
      <xdr:nvSpPr>
        <xdr:cNvPr id="47397" name="WordArt 6"/>
        <xdr:cNvSpPr>
          <a:spLocks noChangeArrowheads="1" noChangeShapeType="1" noTextEdit="1"/>
        </xdr:cNvSpPr>
      </xdr:nvSpPr>
      <xdr:spPr bwMode="auto">
        <a:xfrm>
          <a:off x="1226095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98"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1012243</xdr:colOff>
      <xdr:row>46</xdr:row>
      <xdr:rowOff>121947</xdr:rowOff>
    </xdr:from>
    <xdr:to>
      <xdr:col>96</xdr:col>
      <xdr:colOff>1012243</xdr:colOff>
      <xdr:row>47</xdr:row>
      <xdr:rowOff>96744</xdr:rowOff>
    </xdr:to>
    <xdr:sp macro="" textlink="">
      <xdr:nvSpPr>
        <xdr:cNvPr id="47399" name="WordArt 6"/>
        <xdr:cNvSpPr>
          <a:spLocks noChangeArrowheads="1" noChangeShapeType="1" noTextEdit="1"/>
        </xdr:cNvSpPr>
      </xdr:nvSpPr>
      <xdr:spPr bwMode="auto">
        <a:xfrm>
          <a:off x="1236180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0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0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0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0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0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0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0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0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1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1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1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1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1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1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1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1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2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2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2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2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2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2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2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3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3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3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3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3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3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3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3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3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4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4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4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4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4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4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5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5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5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5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5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5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5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5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6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6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7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7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7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7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7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7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7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8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8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8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8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8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8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8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8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8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8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9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49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9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9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9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9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9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9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49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0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0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0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0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0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0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0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0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1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1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1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1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1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1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1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1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2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2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2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2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2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3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3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3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3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3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3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3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3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3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4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4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4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4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4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4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5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5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5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5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5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5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6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6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6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6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6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6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6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6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7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7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7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7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7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7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7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7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7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7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8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8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8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8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8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8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8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8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8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8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9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9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9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9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9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9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9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59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59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0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0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0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0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0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0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0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0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0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0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1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1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1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1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1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1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1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1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1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1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2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3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3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3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3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3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3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3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3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3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3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4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4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4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4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4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4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4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4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4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4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5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5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5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5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5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5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5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6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6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6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6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6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6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6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7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7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7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7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7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7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7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8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8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8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8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8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8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8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8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8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8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9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9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9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9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9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9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9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69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69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0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0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0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0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0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0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0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0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1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1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1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1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1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1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1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1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2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2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2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2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2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2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2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2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3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3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3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3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3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3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3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3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3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4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4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4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4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4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4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5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5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5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5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5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5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5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5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6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6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7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7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7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7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7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7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7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8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8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8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8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8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8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8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8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8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8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9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79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9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9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9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9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9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9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79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0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0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0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0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0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0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0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0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1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1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1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1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1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1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1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1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2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2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2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2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2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3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3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3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3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3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3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3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3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3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4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4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4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4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4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4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5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5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5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5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5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5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6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6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6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6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6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6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6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7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7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7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7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7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7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7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8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8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8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8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8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8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8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8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8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8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9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9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9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9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9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9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9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89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89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0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0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0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0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0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0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0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0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1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1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1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1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1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1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1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1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2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2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2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2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2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3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3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3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3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3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3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3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3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3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4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4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4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4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4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4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5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5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5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5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5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5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6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6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6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6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6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6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6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6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6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7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7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7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7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7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7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7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8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8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8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8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8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8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8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8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8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8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9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799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9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9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9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9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9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9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799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0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0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0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0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0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0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0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0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1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1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1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1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1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1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1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1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2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2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2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2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2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3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3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3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3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3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3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3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3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3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4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4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4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4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4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4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5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5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5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5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5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5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6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6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6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6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6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6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6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6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7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7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7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7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7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7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7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7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7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7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8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8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8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8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8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8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8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8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8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8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9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9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9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9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9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9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9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09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09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0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0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0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0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0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0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0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0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0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0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1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1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1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1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1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1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1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1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1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1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2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3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3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3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3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3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3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3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3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3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3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4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4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4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4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4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4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4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4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4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4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5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5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5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5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5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5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5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6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6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6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6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6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6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6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7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7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7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7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7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7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7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8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8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8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8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8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8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8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8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8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8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9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9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9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9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9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9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9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19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19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0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0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0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0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0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0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0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0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1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1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1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1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1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1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1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1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2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2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2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2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2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2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2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2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3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3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3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3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3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3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3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3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3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4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4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4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4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4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4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5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5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5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5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5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5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5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5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6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6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7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7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7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7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7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7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7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8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8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8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8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8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8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8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8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8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8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9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29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9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9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9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9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9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9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29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0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0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0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0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0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0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0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0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1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1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1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1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1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1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1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1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2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2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2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2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2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3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3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3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3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3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3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3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3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3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4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4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4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4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4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4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5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5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5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5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5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5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6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6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6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6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6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6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6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6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6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6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7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7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7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7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7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7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7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7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7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7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8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8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8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8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8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8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8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8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8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8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9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9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9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9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9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9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9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9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39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39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0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0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0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0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0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0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0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0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0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0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1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1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1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1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1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1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1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1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1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1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2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2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2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2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2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2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2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2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2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2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30"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3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3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33"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3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35"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3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3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38"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39"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4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41"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42"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4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44"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4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46"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47"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4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4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5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5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5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5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54"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55"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56"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57"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58"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59"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60"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46</xdr:row>
      <xdr:rowOff>121947</xdr:rowOff>
    </xdr:from>
    <xdr:to>
      <xdr:col>97</xdr:col>
      <xdr:colOff>3756</xdr:colOff>
      <xdr:row>47</xdr:row>
      <xdr:rowOff>96744</xdr:rowOff>
    </xdr:to>
    <xdr:sp macro="" textlink="">
      <xdr:nvSpPr>
        <xdr:cNvPr id="48461" name="WordArt 6"/>
        <xdr:cNvSpPr>
          <a:spLocks noChangeArrowheads="1" noChangeShapeType="1" noTextEdit="1"/>
        </xdr:cNvSpPr>
      </xdr:nvSpPr>
      <xdr:spPr bwMode="auto">
        <a:xfrm>
          <a:off x="1242859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62"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1012243</xdr:colOff>
      <xdr:row>46</xdr:row>
      <xdr:rowOff>121947</xdr:rowOff>
    </xdr:from>
    <xdr:to>
      <xdr:col>97</xdr:col>
      <xdr:colOff>1012243</xdr:colOff>
      <xdr:row>47</xdr:row>
      <xdr:rowOff>96744</xdr:rowOff>
    </xdr:to>
    <xdr:sp macro="" textlink="">
      <xdr:nvSpPr>
        <xdr:cNvPr id="48463" name="WordArt 6"/>
        <xdr:cNvSpPr>
          <a:spLocks noChangeArrowheads="1" noChangeShapeType="1" noTextEdit="1"/>
        </xdr:cNvSpPr>
      </xdr:nvSpPr>
      <xdr:spPr bwMode="auto">
        <a:xfrm>
          <a:off x="1252944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6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6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6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6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6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7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7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7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7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7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7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7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8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8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8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8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8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8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8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8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8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9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49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9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9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9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9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9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49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0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0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0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0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0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0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0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1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1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1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1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1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1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1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2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2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2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2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2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2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2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3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3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3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3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3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3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3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3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3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3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4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4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4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4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4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4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4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4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4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4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5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5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5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5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5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5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5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6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6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6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6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6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6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6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7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7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7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7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7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7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7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8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8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8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8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8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8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8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8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9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9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9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9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59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59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0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0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0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0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0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0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0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1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1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1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1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1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1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1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2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2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3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3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3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3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3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3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3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3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3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3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4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4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4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4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4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4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4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4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4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4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5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5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5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5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5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5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5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6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6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6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6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6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6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6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6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6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6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7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7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7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7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7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7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7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7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7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7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8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8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8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8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8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8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8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8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9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9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9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9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9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69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69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0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0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0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0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0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0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0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0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0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0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1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1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1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1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1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1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1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1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1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1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2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2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2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2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2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2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2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3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3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3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3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3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3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3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3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3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3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4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4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4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4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4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4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4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4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4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4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5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5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5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5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5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5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5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6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6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6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6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6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6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6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7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7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7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7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7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7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7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8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8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8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8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8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8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8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8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8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8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9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9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9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79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9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9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9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79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0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0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0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0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0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0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0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1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1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1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1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1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1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1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2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2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2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2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2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2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2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3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3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3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3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3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3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3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3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3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3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4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4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4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4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4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4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4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4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4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4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5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5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5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5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5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5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5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6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6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6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6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6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6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6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7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7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7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7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7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7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7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8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8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8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8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8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8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8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8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9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9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9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9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89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89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0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0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0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0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0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0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0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1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1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1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1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1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1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1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2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2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2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2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2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2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2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3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3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3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3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3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3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3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3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3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3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4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4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4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4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4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4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4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4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4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4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5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5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5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5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5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5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5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5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5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6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6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6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6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6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6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6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7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7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7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7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7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7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7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8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8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8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8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8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8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8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8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9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9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9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899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9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899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0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0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0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0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0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0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0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1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1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1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1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1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1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1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2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2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2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2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2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2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2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2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2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3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3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3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3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3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3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3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3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3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3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4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4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4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4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4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4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4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4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4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4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5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5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5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5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5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5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5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6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6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6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6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6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6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6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7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7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7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7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7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7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7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8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8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8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8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8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8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8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8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9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9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9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9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09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09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0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0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0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0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0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0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0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1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1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1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1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1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1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1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2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2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3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3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3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3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3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3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3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3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3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3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4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4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4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4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4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4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4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4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4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4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5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5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5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5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5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5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5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6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6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6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6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6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6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6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6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6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6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7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7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7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7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7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7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7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7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7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7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8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8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8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8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8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8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8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8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9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9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9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9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9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19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19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0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0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0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0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0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0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0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0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0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0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1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1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1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1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1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1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1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1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1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1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2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2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2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2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2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2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2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3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3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3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3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3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3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3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3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3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3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4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4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4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4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4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4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4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4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4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4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5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5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5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5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5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5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5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6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6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6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6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6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6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6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7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7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7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7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7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7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7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8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8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8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8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8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8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8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8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8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8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9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9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9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29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9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9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9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29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0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0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0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0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0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0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0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1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1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1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1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1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1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1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2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2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2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2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2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2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2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3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3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3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3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3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3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3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3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3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3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4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4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4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4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4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4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4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4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4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4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5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5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5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5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5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5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5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5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5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6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6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6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6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6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6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6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7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7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7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7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7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7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7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8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8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8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8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8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8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8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8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9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9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9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9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39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39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0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0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0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0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0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0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0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1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1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1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1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1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1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1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2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2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2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2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2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2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2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2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2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3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3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3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3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3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3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3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3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3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3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4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4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4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4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4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4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4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4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4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4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5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5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5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5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5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5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5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5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5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5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6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6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6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6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6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6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6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6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6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6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7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7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7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7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7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7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7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7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7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7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8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8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8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8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8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8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8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8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8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8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9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9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9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9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94"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9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9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497"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9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499"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0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0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02"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03"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0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05"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06"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0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08"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0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10"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11"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1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1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1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15"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1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1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18"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19"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20"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21"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46</xdr:row>
      <xdr:rowOff>121947</xdr:rowOff>
    </xdr:from>
    <xdr:to>
      <xdr:col>98</xdr:col>
      <xdr:colOff>3756</xdr:colOff>
      <xdr:row>47</xdr:row>
      <xdr:rowOff>96744</xdr:rowOff>
    </xdr:to>
    <xdr:sp macro="" textlink="">
      <xdr:nvSpPr>
        <xdr:cNvPr id="49522" name="WordArt 6"/>
        <xdr:cNvSpPr>
          <a:spLocks noChangeArrowheads="1" noChangeShapeType="1" noTextEdit="1"/>
        </xdr:cNvSpPr>
      </xdr:nvSpPr>
      <xdr:spPr bwMode="auto">
        <a:xfrm>
          <a:off x="1259623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23"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24"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194256</xdr:colOff>
      <xdr:row>46</xdr:row>
      <xdr:rowOff>102897</xdr:rowOff>
    </xdr:from>
    <xdr:to>
      <xdr:col>98</xdr:col>
      <xdr:colOff>194256</xdr:colOff>
      <xdr:row>47</xdr:row>
      <xdr:rowOff>77694</xdr:rowOff>
    </xdr:to>
    <xdr:sp macro="" textlink="">
      <xdr:nvSpPr>
        <xdr:cNvPr id="49525" name="WordArt 6"/>
        <xdr:cNvSpPr>
          <a:spLocks noChangeArrowheads="1" noChangeShapeType="1" noTextEdit="1"/>
        </xdr:cNvSpPr>
      </xdr:nvSpPr>
      <xdr:spPr bwMode="auto">
        <a:xfrm>
          <a:off x="156937656" y="23077197"/>
          <a:ext cx="0" cy="3213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26"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1012243</xdr:colOff>
      <xdr:row>46</xdr:row>
      <xdr:rowOff>121947</xdr:rowOff>
    </xdr:from>
    <xdr:to>
      <xdr:col>98</xdr:col>
      <xdr:colOff>1012243</xdr:colOff>
      <xdr:row>47</xdr:row>
      <xdr:rowOff>96744</xdr:rowOff>
    </xdr:to>
    <xdr:sp macro="" textlink="">
      <xdr:nvSpPr>
        <xdr:cNvPr id="49527" name="WordArt 6"/>
        <xdr:cNvSpPr>
          <a:spLocks noChangeArrowheads="1" noChangeShapeType="1" noTextEdit="1"/>
        </xdr:cNvSpPr>
      </xdr:nvSpPr>
      <xdr:spPr bwMode="auto">
        <a:xfrm>
          <a:off x="1269708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2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2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3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3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3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3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3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3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3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4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4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4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4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4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4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4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4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4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5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5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5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5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5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5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5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6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6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6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6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6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6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6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6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7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7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7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7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7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7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7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8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8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8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8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8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8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8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9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9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9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9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9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9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5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59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0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0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0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0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0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0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0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0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1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1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1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1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1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1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1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1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1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1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2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2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3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3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3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3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3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3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3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4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4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4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4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4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4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4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4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4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5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5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5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5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5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5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6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6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6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6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6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6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6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6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7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7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7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7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7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7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7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8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8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8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8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8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9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9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9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9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9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9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9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69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69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0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0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0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0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0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0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0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0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0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0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1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1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1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1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1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1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1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1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1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1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2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2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2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2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2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2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3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3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3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3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3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3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3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3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3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3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4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4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4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4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4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4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4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4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4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4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5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5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5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5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5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5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5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6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6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6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6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6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6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6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6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6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6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7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7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7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7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7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7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7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7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7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7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8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9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9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9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9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9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79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79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0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0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0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0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0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0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0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0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1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1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1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1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1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1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1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1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1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1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2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2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2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2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2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2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2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2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3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3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3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3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3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3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3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4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4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4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4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4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4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4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4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4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5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5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5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5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5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5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5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5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6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6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6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6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6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6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6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6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7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7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7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7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7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7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7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8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8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8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8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8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8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8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9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9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9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9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9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9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8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89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0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0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0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0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0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0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0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0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1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1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1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1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1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1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1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1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1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1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2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2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3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3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3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3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3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3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3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4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4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4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4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4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4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4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4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4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5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5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5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5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5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5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6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6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6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6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6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6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6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6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7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7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7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7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7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7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7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8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8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8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8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8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9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9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9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9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9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4999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4999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0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0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0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0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0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0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0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0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1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1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1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1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1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1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1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1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1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1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2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2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2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2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2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2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2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3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3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3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3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3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3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3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4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4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4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4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4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4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4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4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4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5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5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6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6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6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6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6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6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6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6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7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7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7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7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7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7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7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8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8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8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8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8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8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9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9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9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9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9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9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9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0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09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0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0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0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0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0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0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0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0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1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1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1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1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1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1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1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1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1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1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2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2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3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3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3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3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3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3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3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4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4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4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4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4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4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4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4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4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5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5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5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5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5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5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6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6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6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6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6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6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6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6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7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7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7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7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7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7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7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8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8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8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8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8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9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9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9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9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9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9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9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19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19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0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0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0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0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0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0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0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0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0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0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1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1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1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1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1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1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1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1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1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1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2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2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2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2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2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2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3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3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3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3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3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3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3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3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3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3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4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4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4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4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4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4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4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4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4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4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5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5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5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5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5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5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5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6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6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6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6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6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6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6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6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6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6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7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7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7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7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7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7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7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7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7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7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8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9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9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9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9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9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29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29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0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0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0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0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0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0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0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0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1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1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1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1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1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1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1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1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1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1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2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2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2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2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2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2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2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2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3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3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3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3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3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3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3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4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4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4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4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4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4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4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4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4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5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5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5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5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5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5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5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5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6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6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6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6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6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6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6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6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7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7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7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7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7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7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7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8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8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8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8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8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8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8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9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9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9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9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9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9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3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39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0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0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0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0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0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0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0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0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1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1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1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1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1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1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1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1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1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1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2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2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3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3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3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3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3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3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3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4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4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4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4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4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4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4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4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4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5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5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5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5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5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5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6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6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6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6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6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6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6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6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7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7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7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7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7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7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7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8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8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8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8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8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8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9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9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9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9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9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9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9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49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9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49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0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0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0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0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0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0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0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0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0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0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1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1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1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1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1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1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1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1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1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1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2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2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2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2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2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2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2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2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2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2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3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3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3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3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3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3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3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3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3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3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4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4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4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4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4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4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4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4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4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4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58"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5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6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61"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6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63"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6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6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66"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67"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6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69"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70"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7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72"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7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74"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75"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7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7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7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7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8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8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82"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83"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84"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85"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86"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87"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88"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46</xdr:row>
      <xdr:rowOff>121947</xdr:rowOff>
    </xdr:from>
    <xdr:to>
      <xdr:col>99</xdr:col>
      <xdr:colOff>3756</xdr:colOff>
      <xdr:row>47</xdr:row>
      <xdr:rowOff>96744</xdr:rowOff>
    </xdr:to>
    <xdr:sp macro="" textlink="">
      <xdr:nvSpPr>
        <xdr:cNvPr id="50589" name="WordArt 6"/>
        <xdr:cNvSpPr>
          <a:spLocks noChangeArrowheads="1" noChangeShapeType="1" noTextEdit="1"/>
        </xdr:cNvSpPr>
      </xdr:nvSpPr>
      <xdr:spPr bwMode="auto">
        <a:xfrm>
          <a:off x="127600656"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90"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1012243</xdr:colOff>
      <xdr:row>46</xdr:row>
      <xdr:rowOff>121947</xdr:rowOff>
    </xdr:from>
    <xdr:to>
      <xdr:col>99</xdr:col>
      <xdr:colOff>1012243</xdr:colOff>
      <xdr:row>47</xdr:row>
      <xdr:rowOff>96744</xdr:rowOff>
    </xdr:to>
    <xdr:sp macro="" textlink="">
      <xdr:nvSpPr>
        <xdr:cNvPr id="50591" name="WordArt 6"/>
        <xdr:cNvSpPr>
          <a:spLocks noChangeArrowheads="1" noChangeShapeType="1" noTextEdit="1"/>
        </xdr:cNvSpPr>
      </xdr:nvSpPr>
      <xdr:spPr bwMode="auto">
        <a:xfrm>
          <a:off x="1286091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3297" name="WordArt 6"/>
        <xdr:cNvSpPr>
          <a:spLocks noChangeArrowheads="1" noChangeShapeType="1" noTextEdit="1"/>
        </xdr:cNvSpPr>
      </xdr:nvSpPr>
      <xdr:spPr bwMode="auto">
        <a:xfrm>
          <a:off x="9370006"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3301" name="WordArt 6"/>
        <xdr:cNvSpPr>
          <a:spLocks noChangeArrowheads="1" noChangeShapeType="1" noTextEdit="1"/>
        </xdr:cNvSpPr>
      </xdr:nvSpPr>
      <xdr:spPr bwMode="auto">
        <a:xfrm>
          <a:off x="10378493"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3302" name="WordArt 6"/>
        <xdr:cNvSpPr>
          <a:spLocks noChangeArrowheads="1" noChangeShapeType="1" noTextEdit="1"/>
        </xdr:cNvSpPr>
      </xdr:nvSpPr>
      <xdr:spPr bwMode="auto">
        <a:xfrm>
          <a:off x="10378493"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3304" name="WordArt 6"/>
        <xdr:cNvSpPr>
          <a:spLocks noChangeArrowheads="1" noChangeShapeType="1" noTextEdit="1"/>
        </xdr:cNvSpPr>
      </xdr:nvSpPr>
      <xdr:spPr bwMode="auto">
        <a:xfrm>
          <a:off x="9370006"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3308" name="WordArt 6"/>
        <xdr:cNvSpPr>
          <a:spLocks noChangeArrowheads="1" noChangeShapeType="1" noTextEdit="1"/>
        </xdr:cNvSpPr>
      </xdr:nvSpPr>
      <xdr:spPr bwMode="auto">
        <a:xfrm>
          <a:off x="10378493"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3309" name="WordArt 6"/>
        <xdr:cNvSpPr>
          <a:spLocks noChangeArrowheads="1" noChangeShapeType="1" noTextEdit="1"/>
        </xdr:cNvSpPr>
      </xdr:nvSpPr>
      <xdr:spPr bwMode="auto">
        <a:xfrm>
          <a:off x="10378493"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3311" name="WordArt 6"/>
        <xdr:cNvSpPr>
          <a:spLocks noChangeArrowheads="1" noChangeShapeType="1" noTextEdit="1"/>
        </xdr:cNvSpPr>
      </xdr:nvSpPr>
      <xdr:spPr bwMode="auto">
        <a:xfrm>
          <a:off x="9370006"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3315" name="WordArt 6"/>
        <xdr:cNvSpPr>
          <a:spLocks noChangeArrowheads="1" noChangeShapeType="1" noTextEdit="1"/>
        </xdr:cNvSpPr>
      </xdr:nvSpPr>
      <xdr:spPr bwMode="auto">
        <a:xfrm>
          <a:off x="10378493"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3316" name="WordArt 6"/>
        <xdr:cNvSpPr>
          <a:spLocks noChangeArrowheads="1" noChangeShapeType="1" noTextEdit="1"/>
        </xdr:cNvSpPr>
      </xdr:nvSpPr>
      <xdr:spPr bwMode="auto">
        <a:xfrm>
          <a:off x="10378493"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3318" name="WordArt 6"/>
        <xdr:cNvSpPr>
          <a:spLocks noChangeArrowheads="1" noChangeShapeType="1" noTextEdit="1"/>
        </xdr:cNvSpPr>
      </xdr:nvSpPr>
      <xdr:spPr bwMode="auto">
        <a:xfrm>
          <a:off x="9370006"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3322" name="WordArt 6"/>
        <xdr:cNvSpPr>
          <a:spLocks noChangeArrowheads="1" noChangeShapeType="1" noTextEdit="1"/>
        </xdr:cNvSpPr>
      </xdr:nvSpPr>
      <xdr:spPr bwMode="auto">
        <a:xfrm>
          <a:off x="10378493"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1190043</xdr:colOff>
      <xdr:row>8</xdr:row>
      <xdr:rowOff>210847</xdr:rowOff>
    </xdr:from>
    <xdr:to>
      <xdr:col>29</xdr:col>
      <xdr:colOff>1190043</xdr:colOff>
      <xdr:row>8</xdr:row>
      <xdr:rowOff>414244</xdr:rowOff>
    </xdr:to>
    <xdr:sp macro="" textlink="">
      <xdr:nvSpPr>
        <xdr:cNvPr id="33323" name="WordArt 6"/>
        <xdr:cNvSpPr>
          <a:spLocks noChangeArrowheads="1" noChangeShapeType="1" noTextEdit="1"/>
        </xdr:cNvSpPr>
      </xdr:nvSpPr>
      <xdr:spPr bwMode="auto">
        <a:xfrm>
          <a:off x="51609043" y="23063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24"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25"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26"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27"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28"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29"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30"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31"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32"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33"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34"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7</xdr:row>
      <xdr:rowOff>121947</xdr:rowOff>
    </xdr:from>
    <xdr:to>
      <xdr:col>28</xdr:col>
      <xdr:colOff>1012243</xdr:colOff>
      <xdr:row>8</xdr:row>
      <xdr:rowOff>96744</xdr:rowOff>
    </xdr:to>
    <xdr:sp macro="" textlink="">
      <xdr:nvSpPr>
        <xdr:cNvPr id="33335" name="WordArt 6"/>
        <xdr:cNvSpPr>
          <a:spLocks noChangeArrowheads="1" noChangeShapeType="1" noTextEdit="1"/>
        </xdr:cNvSpPr>
      </xdr:nvSpPr>
      <xdr:spPr bwMode="auto">
        <a:xfrm>
          <a:off x="6139868"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7</xdr:row>
      <xdr:rowOff>121947</xdr:rowOff>
    </xdr:from>
    <xdr:to>
      <xdr:col>28</xdr:col>
      <xdr:colOff>1012243</xdr:colOff>
      <xdr:row>8</xdr:row>
      <xdr:rowOff>96744</xdr:rowOff>
    </xdr:to>
    <xdr:sp macro="" textlink="">
      <xdr:nvSpPr>
        <xdr:cNvPr id="33336" name="WordArt 6"/>
        <xdr:cNvSpPr>
          <a:spLocks noChangeArrowheads="1" noChangeShapeType="1" noTextEdit="1"/>
        </xdr:cNvSpPr>
      </xdr:nvSpPr>
      <xdr:spPr bwMode="auto">
        <a:xfrm>
          <a:off x="6139868"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37"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7</xdr:row>
      <xdr:rowOff>121947</xdr:rowOff>
    </xdr:from>
    <xdr:to>
      <xdr:col>28</xdr:col>
      <xdr:colOff>1012243</xdr:colOff>
      <xdr:row>8</xdr:row>
      <xdr:rowOff>96744</xdr:rowOff>
    </xdr:to>
    <xdr:sp macro="" textlink="">
      <xdr:nvSpPr>
        <xdr:cNvPr id="33338" name="WordArt 6"/>
        <xdr:cNvSpPr>
          <a:spLocks noChangeArrowheads="1" noChangeShapeType="1" noTextEdit="1"/>
        </xdr:cNvSpPr>
      </xdr:nvSpPr>
      <xdr:spPr bwMode="auto">
        <a:xfrm>
          <a:off x="6139868"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7</xdr:row>
      <xdr:rowOff>121947</xdr:rowOff>
    </xdr:from>
    <xdr:to>
      <xdr:col>28</xdr:col>
      <xdr:colOff>1012243</xdr:colOff>
      <xdr:row>8</xdr:row>
      <xdr:rowOff>96744</xdr:rowOff>
    </xdr:to>
    <xdr:sp macro="" textlink="">
      <xdr:nvSpPr>
        <xdr:cNvPr id="33339" name="WordArt 6"/>
        <xdr:cNvSpPr>
          <a:spLocks noChangeArrowheads="1" noChangeShapeType="1" noTextEdit="1"/>
        </xdr:cNvSpPr>
      </xdr:nvSpPr>
      <xdr:spPr bwMode="auto">
        <a:xfrm>
          <a:off x="6139868"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40"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7</xdr:row>
      <xdr:rowOff>121947</xdr:rowOff>
    </xdr:from>
    <xdr:to>
      <xdr:col>28</xdr:col>
      <xdr:colOff>1012243</xdr:colOff>
      <xdr:row>8</xdr:row>
      <xdr:rowOff>96744</xdr:rowOff>
    </xdr:to>
    <xdr:sp macro="" textlink="">
      <xdr:nvSpPr>
        <xdr:cNvPr id="33341" name="WordArt 6"/>
        <xdr:cNvSpPr>
          <a:spLocks noChangeArrowheads="1" noChangeShapeType="1" noTextEdit="1"/>
        </xdr:cNvSpPr>
      </xdr:nvSpPr>
      <xdr:spPr bwMode="auto">
        <a:xfrm>
          <a:off x="6139868"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7</xdr:row>
      <xdr:rowOff>121947</xdr:rowOff>
    </xdr:from>
    <xdr:to>
      <xdr:col>28</xdr:col>
      <xdr:colOff>1012243</xdr:colOff>
      <xdr:row>8</xdr:row>
      <xdr:rowOff>96744</xdr:rowOff>
    </xdr:to>
    <xdr:sp macro="" textlink="">
      <xdr:nvSpPr>
        <xdr:cNvPr id="33342" name="WordArt 6"/>
        <xdr:cNvSpPr>
          <a:spLocks noChangeArrowheads="1" noChangeShapeType="1" noTextEdit="1"/>
        </xdr:cNvSpPr>
      </xdr:nvSpPr>
      <xdr:spPr bwMode="auto">
        <a:xfrm>
          <a:off x="6139868"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7</xdr:row>
      <xdr:rowOff>121947</xdr:rowOff>
    </xdr:from>
    <xdr:to>
      <xdr:col>28</xdr:col>
      <xdr:colOff>3756</xdr:colOff>
      <xdr:row>8</xdr:row>
      <xdr:rowOff>96744</xdr:rowOff>
    </xdr:to>
    <xdr:sp macro="" textlink="">
      <xdr:nvSpPr>
        <xdr:cNvPr id="33343" name="WordArt 6"/>
        <xdr:cNvSpPr>
          <a:spLocks noChangeArrowheads="1" noChangeShapeType="1" noTextEdit="1"/>
        </xdr:cNvSpPr>
      </xdr:nvSpPr>
      <xdr:spPr bwMode="auto">
        <a:xfrm>
          <a:off x="5131381"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7</xdr:row>
      <xdr:rowOff>121947</xdr:rowOff>
    </xdr:from>
    <xdr:to>
      <xdr:col>28</xdr:col>
      <xdr:colOff>1012243</xdr:colOff>
      <xdr:row>8</xdr:row>
      <xdr:rowOff>96744</xdr:rowOff>
    </xdr:to>
    <xdr:sp macro="" textlink="">
      <xdr:nvSpPr>
        <xdr:cNvPr id="33344" name="WordArt 6"/>
        <xdr:cNvSpPr>
          <a:spLocks noChangeArrowheads="1" noChangeShapeType="1" noTextEdit="1"/>
        </xdr:cNvSpPr>
      </xdr:nvSpPr>
      <xdr:spPr bwMode="auto">
        <a:xfrm>
          <a:off x="6139868"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7</xdr:row>
      <xdr:rowOff>121947</xdr:rowOff>
    </xdr:from>
    <xdr:to>
      <xdr:col>28</xdr:col>
      <xdr:colOff>1012243</xdr:colOff>
      <xdr:row>8</xdr:row>
      <xdr:rowOff>96744</xdr:rowOff>
    </xdr:to>
    <xdr:sp macro="" textlink="">
      <xdr:nvSpPr>
        <xdr:cNvPr id="33345" name="WordArt 6"/>
        <xdr:cNvSpPr>
          <a:spLocks noChangeArrowheads="1" noChangeShapeType="1" noTextEdit="1"/>
        </xdr:cNvSpPr>
      </xdr:nvSpPr>
      <xdr:spPr bwMode="auto">
        <a:xfrm>
          <a:off x="6139868" y="1995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46"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47"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348"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349"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50"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51"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33352" name="WordArt 6"/>
        <xdr:cNvSpPr>
          <a:spLocks noChangeArrowheads="1" noChangeShapeType="1" noTextEdit="1"/>
        </xdr:cNvSpPr>
      </xdr:nvSpPr>
      <xdr:spPr bwMode="auto">
        <a:xfrm>
          <a:off x="104485493"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33353" name="WordArt 6"/>
        <xdr:cNvSpPr>
          <a:spLocks noChangeArrowheads="1" noChangeShapeType="1" noTextEdit="1"/>
        </xdr:cNvSpPr>
      </xdr:nvSpPr>
      <xdr:spPr bwMode="auto">
        <a:xfrm>
          <a:off x="104485493"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54"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55"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56"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57"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58"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59"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60"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61"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362"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363"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64"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65"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366"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367"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68"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69"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70"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371"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72"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73"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374"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375"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76"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77"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58</xdr:row>
      <xdr:rowOff>121947</xdr:rowOff>
    </xdr:from>
    <xdr:to>
      <xdr:col>65</xdr:col>
      <xdr:colOff>1012243</xdr:colOff>
      <xdr:row>59</xdr:row>
      <xdr:rowOff>96744</xdr:rowOff>
    </xdr:to>
    <xdr:sp macro="" textlink="">
      <xdr:nvSpPr>
        <xdr:cNvPr id="33378" name="WordArt 6"/>
        <xdr:cNvSpPr>
          <a:spLocks noChangeArrowheads="1" noChangeShapeType="1" noTextEdit="1"/>
        </xdr:cNvSpPr>
      </xdr:nvSpPr>
      <xdr:spPr bwMode="auto">
        <a:xfrm>
          <a:off x="104485493"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58</xdr:row>
      <xdr:rowOff>121947</xdr:rowOff>
    </xdr:from>
    <xdr:to>
      <xdr:col>65</xdr:col>
      <xdr:colOff>1012243</xdr:colOff>
      <xdr:row>59</xdr:row>
      <xdr:rowOff>96744</xdr:rowOff>
    </xdr:to>
    <xdr:sp macro="" textlink="">
      <xdr:nvSpPr>
        <xdr:cNvPr id="33379" name="WordArt 6"/>
        <xdr:cNvSpPr>
          <a:spLocks noChangeArrowheads="1" noChangeShapeType="1" noTextEdit="1"/>
        </xdr:cNvSpPr>
      </xdr:nvSpPr>
      <xdr:spPr bwMode="auto">
        <a:xfrm>
          <a:off x="104485493"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80"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81"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82"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83"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84"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85"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86"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87"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388"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389"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90"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91"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392"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393"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94"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95"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96"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397"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398"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399"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400"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401"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02"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03"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33404" name="WordArt 6"/>
        <xdr:cNvSpPr>
          <a:spLocks noChangeArrowheads="1" noChangeShapeType="1" noTextEdit="1"/>
        </xdr:cNvSpPr>
      </xdr:nvSpPr>
      <xdr:spPr bwMode="auto">
        <a:xfrm>
          <a:off x="104485493"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33405" name="WordArt 6"/>
        <xdr:cNvSpPr>
          <a:spLocks noChangeArrowheads="1" noChangeShapeType="1" noTextEdit="1"/>
        </xdr:cNvSpPr>
      </xdr:nvSpPr>
      <xdr:spPr bwMode="auto">
        <a:xfrm>
          <a:off x="104485493"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06"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07"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08"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09"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10"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11"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12"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13"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414"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415"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16"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17"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418"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419" name="WordArt 6"/>
        <xdr:cNvSpPr>
          <a:spLocks noChangeArrowheads="1" noChangeShapeType="1" noTextEdit="1"/>
        </xdr:cNvSpPr>
      </xdr:nvSpPr>
      <xdr:spPr bwMode="auto">
        <a:xfrm>
          <a:off x="106826631"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20"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21"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22"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423" name="WordArt 6"/>
        <xdr:cNvSpPr>
          <a:spLocks noChangeArrowheads="1" noChangeShapeType="1" noTextEdit="1"/>
        </xdr:cNvSpPr>
      </xdr:nvSpPr>
      <xdr:spPr bwMode="auto">
        <a:xfrm>
          <a:off x="103477006" y="1642557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33290" name="WordArt 6"/>
        <xdr:cNvSpPr>
          <a:spLocks noChangeArrowheads="1" noChangeShapeType="1" noTextEdit="1"/>
        </xdr:cNvSpPr>
      </xdr:nvSpPr>
      <xdr:spPr bwMode="auto">
        <a:xfrm>
          <a:off x="105350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33291" name="WordArt 6"/>
        <xdr:cNvSpPr>
          <a:spLocks noChangeArrowheads="1" noChangeShapeType="1" noTextEdit="1"/>
        </xdr:cNvSpPr>
      </xdr:nvSpPr>
      <xdr:spPr bwMode="auto">
        <a:xfrm>
          <a:off x="105350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33292" name="WordArt 6"/>
        <xdr:cNvSpPr>
          <a:spLocks noChangeArrowheads="1" noChangeShapeType="1" noTextEdit="1"/>
        </xdr:cNvSpPr>
      </xdr:nvSpPr>
      <xdr:spPr bwMode="auto">
        <a:xfrm>
          <a:off x="105350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33293" name="WordArt 6"/>
        <xdr:cNvSpPr>
          <a:spLocks noChangeArrowheads="1" noChangeShapeType="1" noTextEdit="1"/>
        </xdr:cNvSpPr>
      </xdr:nvSpPr>
      <xdr:spPr bwMode="auto">
        <a:xfrm>
          <a:off x="105350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33294" name="WordArt 6"/>
        <xdr:cNvSpPr>
          <a:spLocks noChangeArrowheads="1" noChangeShapeType="1" noTextEdit="1"/>
        </xdr:cNvSpPr>
      </xdr:nvSpPr>
      <xdr:spPr bwMode="auto">
        <a:xfrm>
          <a:off x="105350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33295" name="WordArt 6"/>
        <xdr:cNvSpPr>
          <a:spLocks noChangeArrowheads="1" noChangeShapeType="1" noTextEdit="1"/>
        </xdr:cNvSpPr>
      </xdr:nvSpPr>
      <xdr:spPr bwMode="auto">
        <a:xfrm>
          <a:off x="105350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24"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25"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26"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27"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28"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29"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30"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31"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32"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433" name="WordArt 6"/>
        <xdr:cNvSpPr>
          <a:spLocks noChangeArrowheads="1" noChangeShapeType="1" noTextEdit="1"/>
        </xdr:cNvSpPr>
      </xdr:nvSpPr>
      <xdr:spPr bwMode="auto">
        <a:xfrm>
          <a:off x="103699256" y="12202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34"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35"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436"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437"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3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3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33440" name="WordArt 6"/>
        <xdr:cNvSpPr>
          <a:spLocks noChangeArrowheads="1" noChangeShapeType="1" noTextEdit="1"/>
        </xdr:cNvSpPr>
      </xdr:nvSpPr>
      <xdr:spPr bwMode="auto">
        <a:xfrm>
          <a:off x="104707743"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45</xdr:row>
      <xdr:rowOff>121947</xdr:rowOff>
    </xdr:from>
    <xdr:to>
      <xdr:col>65</xdr:col>
      <xdr:colOff>1012243</xdr:colOff>
      <xdr:row>46</xdr:row>
      <xdr:rowOff>96744</xdr:rowOff>
    </xdr:to>
    <xdr:sp macro="" textlink="">
      <xdr:nvSpPr>
        <xdr:cNvPr id="33441" name="WordArt 6"/>
        <xdr:cNvSpPr>
          <a:spLocks noChangeArrowheads="1" noChangeShapeType="1" noTextEdit="1"/>
        </xdr:cNvSpPr>
      </xdr:nvSpPr>
      <xdr:spPr bwMode="auto">
        <a:xfrm>
          <a:off x="104707743"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42"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43"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44"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45"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4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4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4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4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450"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451"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52"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53"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454"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33455"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5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5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5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5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33460"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33461"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33462"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33463"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33464"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33465"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6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6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6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6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70"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71"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72"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73"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74"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33475"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7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7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478"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479"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80"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81"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58</xdr:row>
      <xdr:rowOff>121947</xdr:rowOff>
    </xdr:from>
    <xdr:to>
      <xdr:col>65</xdr:col>
      <xdr:colOff>1012243</xdr:colOff>
      <xdr:row>59</xdr:row>
      <xdr:rowOff>96744</xdr:rowOff>
    </xdr:to>
    <xdr:sp macro="" textlink="">
      <xdr:nvSpPr>
        <xdr:cNvPr id="33482" name="WordArt 6"/>
        <xdr:cNvSpPr>
          <a:spLocks noChangeArrowheads="1" noChangeShapeType="1" noTextEdit="1"/>
        </xdr:cNvSpPr>
      </xdr:nvSpPr>
      <xdr:spPr bwMode="auto">
        <a:xfrm>
          <a:off x="104707743"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58</xdr:row>
      <xdr:rowOff>121947</xdr:rowOff>
    </xdr:from>
    <xdr:to>
      <xdr:col>65</xdr:col>
      <xdr:colOff>1012243</xdr:colOff>
      <xdr:row>59</xdr:row>
      <xdr:rowOff>96744</xdr:rowOff>
    </xdr:to>
    <xdr:sp macro="" textlink="">
      <xdr:nvSpPr>
        <xdr:cNvPr id="33483" name="WordArt 6"/>
        <xdr:cNvSpPr>
          <a:spLocks noChangeArrowheads="1" noChangeShapeType="1" noTextEdit="1"/>
        </xdr:cNvSpPr>
      </xdr:nvSpPr>
      <xdr:spPr bwMode="auto">
        <a:xfrm>
          <a:off x="104707743"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84"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85"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8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8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8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8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90"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91"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492"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493"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94"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95"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496"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58</xdr:row>
      <xdr:rowOff>121947</xdr:rowOff>
    </xdr:from>
    <xdr:to>
      <xdr:col>67</xdr:col>
      <xdr:colOff>3756</xdr:colOff>
      <xdr:row>59</xdr:row>
      <xdr:rowOff>96744</xdr:rowOff>
    </xdr:to>
    <xdr:sp macro="" textlink="">
      <xdr:nvSpPr>
        <xdr:cNvPr id="33497"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9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49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00"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01"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3502"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3503"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3504"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3505"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3506"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3507"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0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0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10"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11"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12"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13"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14"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15"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1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58</xdr:row>
      <xdr:rowOff>121947</xdr:rowOff>
    </xdr:from>
    <xdr:to>
      <xdr:col>65</xdr:col>
      <xdr:colOff>3756</xdr:colOff>
      <xdr:row>59</xdr:row>
      <xdr:rowOff>96744</xdr:rowOff>
    </xdr:to>
    <xdr:sp macro="" textlink="">
      <xdr:nvSpPr>
        <xdr:cNvPr id="3351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1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1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520"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521"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22"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23"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33524" name="WordArt 6"/>
        <xdr:cNvSpPr>
          <a:spLocks noChangeArrowheads="1" noChangeShapeType="1" noTextEdit="1"/>
        </xdr:cNvSpPr>
      </xdr:nvSpPr>
      <xdr:spPr bwMode="auto">
        <a:xfrm>
          <a:off x="104707743"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64</xdr:row>
      <xdr:rowOff>121947</xdr:rowOff>
    </xdr:from>
    <xdr:to>
      <xdr:col>65</xdr:col>
      <xdr:colOff>1012243</xdr:colOff>
      <xdr:row>65</xdr:row>
      <xdr:rowOff>96744</xdr:rowOff>
    </xdr:to>
    <xdr:sp macro="" textlink="">
      <xdr:nvSpPr>
        <xdr:cNvPr id="33525" name="WordArt 6"/>
        <xdr:cNvSpPr>
          <a:spLocks noChangeArrowheads="1" noChangeShapeType="1" noTextEdit="1"/>
        </xdr:cNvSpPr>
      </xdr:nvSpPr>
      <xdr:spPr bwMode="auto">
        <a:xfrm>
          <a:off x="104707743"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2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2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2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2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30"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31"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32"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33"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534"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535"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3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3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538"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64</xdr:row>
      <xdr:rowOff>121947</xdr:rowOff>
    </xdr:from>
    <xdr:to>
      <xdr:col>67</xdr:col>
      <xdr:colOff>3756</xdr:colOff>
      <xdr:row>65</xdr:row>
      <xdr:rowOff>96744</xdr:rowOff>
    </xdr:to>
    <xdr:sp macro="" textlink="">
      <xdr:nvSpPr>
        <xdr:cNvPr id="33539" name="WordArt 6"/>
        <xdr:cNvSpPr>
          <a:spLocks noChangeArrowheads="1" noChangeShapeType="1" noTextEdit="1"/>
        </xdr:cNvSpPr>
      </xdr:nvSpPr>
      <xdr:spPr bwMode="auto">
        <a:xfrm>
          <a:off x="107048881"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40"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41"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42"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43"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3544"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3545"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3546"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3547"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3548"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3549" name="WordArt 6"/>
        <xdr:cNvSpPr>
          <a:spLocks noChangeArrowheads="1" noChangeShapeType="1" noTextEdit="1"/>
        </xdr:cNvSpPr>
      </xdr:nvSpPr>
      <xdr:spPr bwMode="auto">
        <a:xfrm>
          <a:off x="105350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0"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1"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2"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3"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4"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5"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6"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7"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8"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64</xdr:row>
      <xdr:rowOff>121947</xdr:rowOff>
    </xdr:from>
    <xdr:to>
      <xdr:col>65</xdr:col>
      <xdr:colOff>3756</xdr:colOff>
      <xdr:row>65</xdr:row>
      <xdr:rowOff>96744</xdr:rowOff>
    </xdr:to>
    <xdr:sp macro="" textlink="">
      <xdr:nvSpPr>
        <xdr:cNvPr id="33559" name="WordArt 6"/>
        <xdr:cNvSpPr>
          <a:spLocks noChangeArrowheads="1" noChangeShapeType="1" noTextEdit="1"/>
        </xdr:cNvSpPr>
      </xdr:nvSpPr>
      <xdr:spPr bwMode="auto">
        <a:xfrm>
          <a:off x="103699256" y="16647822"/>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688"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689"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690"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691"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692"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693"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694"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695"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696"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697"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33698" name="WordArt 5"/>
        <xdr:cNvSpPr>
          <a:spLocks noChangeArrowheads="1" noChangeShapeType="1" noTextEdit="1"/>
        </xdr:cNvSpPr>
      </xdr:nvSpPr>
      <xdr:spPr bwMode="auto">
        <a:xfrm>
          <a:off x="27195410" y="7582958"/>
          <a:ext cx="0" cy="20425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33699" name="WordArt 6"/>
        <xdr:cNvSpPr>
          <a:spLocks noChangeArrowheads="1" noChangeShapeType="1" noTextEdit="1"/>
        </xdr:cNvSpPr>
      </xdr:nvSpPr>
      <xdr:spPr bwMode="auto">
        <a:xfrm>
          <a:off x="27195410" y="7129992"/>
          <a:ext cx="0" cy="20763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33700" name="WordArt 5"/>
        <xdr:cNvSpPr>
          <a:spLocks noChangeArrowheads="1" noChangeShapeType="1" noTextEdit="1"/>
        </xdr:cNvSpPr>
      </xdr:nvSpPr>
      <xdr:spPr bwMode="auto">
        <a:xfrm>
          <a:off x="27195410" y="7582958"/>
          <a:ext cx="0" cy="20425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33701" name="WordArt 6"/>
        <xdr:cNvSpPr>
          <a:spLocks noChangeArrowheads="1" noChangeShapeType="1" noTextEdit="1"/>
        </xdr:cNvSpPr>
      </xdr:nvSpPr>
      <xdr:spPr bwMode="auto">
        <a:xfrm>
          <a:off x="27195410" y="7129992"/>
          <a:ext cx="0" cy="20763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33702" name="WordArt 5"/>
        <xdr:cNvSpPr>
          <a:spLocks noChangeArrowheads="1" noChangeShapeType="1" noTextEdit="1"/>
        </xdr:cNvSpPr>
      </xdr:nvSpPr>
      <xdr:spPr bwMode="auto">
        <a:xfrm>
          <a:off x="27195410" y="7115413"/>
          <a:ext cx="0" cy="2144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33703" name="WordArt 6"/>
        <xdr:cNvSpPr>
          <a:spLocks noChangeArrowheads="1" noChangeShapeType="1" noTextEdit="1"/>
        </xdr:cNvSpPr>
      </xdr:nvSpPr>
      <xdr:spPr bwMode="auto">
        <a:xfrm>
          <a:off x="27195410" y="6662447"/>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33704" name="WordArt 5"/>
        <xdr:cNvSpPr>
          <a:spLocks noChangeArrowheads="1" noChangeShapeType="1" noTextEdit="1"/>
        </xdr:cNvSpPr>
      </xdr:nvSpPr>
      <xdr:spPr bwMode="auto">
        <a:xfrm>
          <a:off x="27195410" y="7115413"/>
          <a:ext cx="0" cy="2144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33705" name="WordArt 6"/>
        <xdr:cNvSpPr>
          <a:spLocks noChangeArrowheads="1" noChangeShapeType="1" noTextEdit="1"/>
        </xdr:cNvSpPr>
      </xdr:nvSpPr>
      <xdr:spPr bwMode="auto">
        <a:xfrm>
          <a:off x="27195410" y="6662447"/>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33706" name="WordArt 5"/>
        <xdr:cNvSpPr>
          <a:spLocks noChangeArrowheads="1" noChangeShapeType="1" noTextEdit="1"/>
        </xdr:cNvSpPr>
      </xdr:nvSpPr>
      <xdr:spPr bwMode="auto">
        <a:xfrm>
          <a:off x="27195410" y="7349186"/>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33707" name="WordArt 5"/>
        <xdr:cNvSpPr>
          <a:spLocks noChangeArrowheads="1" noChangeShapeType="1" noTextEdit="1"/>
        </xdr:cNvSpPr>
      </xdr:nvSpPr>
      <xdr:spPr bwMode="auto">
        <a:xfrm>
          <a:off x="27195410" y="7349186"/>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33708" name="WordArt 5"/>
        <xdr:cNvSpPr>
          <a:spLocks noChangeArrowheads="1" noChangeShapeType="1" noTextEdit="1"/>
        </xdr:cNvSpPr>
      </xdr:nvSpPr>
      <xdr:spPr bwMode="auto">
        <a:xfrm>
          <a:off x="26186923"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33709" name="WordArt 6"/>
        <xdr:cNvSpPr>
          <a:spLocks noChangeArrowheads="1" noChangeShapeType="1" noTextEdit="1"/>
        </xdr:cNvSpPr>
      </xdr:nvSpPr>
      <xdr:spPr bwMode="auto">
        <a:xfrm>
          <a:off x="26186923"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33710" name="WordArt 5"/>
        <xdr:cNvSpPr>
          <a:spLocks noChangeArrowheads="1" noChangeShapeType="1" noTextEdit="1"/>
        </xdr:cNvSpPr>
      </xdr:nvSpPr>
      <xdr:spPr bwMode="auto">
        <a:xfrm>
          <a:off x="26186923"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33711" name="WordArt 6"/>
        <xdr:cNvSpPr>
          <a:spLocks noChangeArrowheads="1" noChangeShapeType="1" noTextEdit="1"/>
        </xdr:cNvSpPr>
      </xdr:nvSpPr>
      <xdr:spPr bwMode="auto">
        <a:xfrm>
          <a:off x="26186923"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33712" name="WordArt 5"/>
        <xdr:cNvSpPr>
          <a:spLocks noChangeArrowheads="1" noChangeShapeType="1" noTextEdit="1"/>
        </xdr:cNvSpPr>
      </xdr:nvSpPr>
      <xdr:spPr bwMode="auto">
        <a:xfrm>
          <a:off x="26186923"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33713" name="WordArt 6"/>
        <xdr:cNvSpPr>
          <a:spLocks noChangeArrowheads="1" noChangeShapeType="1" noTextEdit="1"/>
        </xdr:cNvSpPr>
      </xdr:nvSpPr>
      <xdr:spPr bwMode="auto">
        <a:xfrm>
          <a:off x="26186923" y="6663386"/>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14"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15"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16"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17"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18"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19"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20"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21"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22"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23"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33724" name="WordArt 5"/>
        <xdr:cNvSpPr>
          <a:spLocks noChangeArrowheads="1" noChangeShapeType="1" noTextEdit="1"/>
        </xdr:cNvSpPr>
      </xdr:nvSpPr>
      <xdr:spPr bwMode="auto">
        <a:xfrm>
          <a:off x="27195410" y="7582958"/>
          <a:ext cx="0" cy="20425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33725" name="WordArt 6"/>
        <xdr:cNvSpPr>
          <a:spLocks noChangeArrowheads="1" noChangeShapeType="1" noTextEdit="1"/>
        </xdr:cNvSpPr>
      </xdr:nvSpPr>
      <xdr:spPr bwMode="auto">
        <a:xfrm>
          <a:off x="27195410" y="7129992"/>
          <a:ext cx="0" cy="20763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33726" name="WordArt 5"/>
        <xdr:cNvSpPr>
          <a:spLocks noChangeArrowheads="1" noChangeShapeType="1" noTextEdit="1"/>
        </xdr:cNvSpPr>
      </xdr:nvSpPr>
      <xdr:spPr bwMode="auto">
        <a:xfrm>
          <a:off x="27195410" y="7582958"/>
          <a:ext cx="0" cy="20425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33727" name="WordArt 6"/>
        <xdr:cNvSpPr>
          <a:spLocks noChangeArrowheads="1" noChangeShapeType="1" noTextEdit="1"/>
        </xdr:cNvSpPr>
      </xdr:nvSpPr>
      <xdr:spPr bwMode="auto">
        <a:xfrm>
          <a:off x="27195410" y="7129992"/>
          <a:ext cx="0" cy="20763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33728" name="WordArt 5"/>
        <xdr:cNvSpPr>
          <a:spLocks noChangeArrowheads="1" noChangeShapeType="1" noTextEdit="1"/>
        </xdr:cNvSpPr>
      </xdr:nvSpPr>
      <xdr:spPr bwMode="auto">
        <a:xfrm>
          <a:off x="27195410" y="7115413"/>
          <a:ext cx="0" cy="2144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33729" name="WordArt 6"/>
        <xdr:cNvSpPr>
          <a:spLocks noChangeArrowheads="1" noChangeShapeType="1" noTextEdit="1"/>
        </xdr:cNvSpPr>
      </xdr:nvSpPr>
      <xdr:spPr bwMode="auto">
        <a:xfrm>
          <a:off x="27195410" y="6662447"/>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33730" name="WordArt 5"/>
        <xdr:cNvSpPr>
          <a:spLocks noChangeArrowheads="1" noChangeShapeType="1" noTextEdit="1"/>
        </xdr:cNvSpPr>
      </xdr:nvSpPr>
      <xdr:spPr bwMode="auto">
        <a:xfrm>
          <a:off x="27195410" y="7115413"/>
          <a:ext cx="0" cy="2144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33731" name="WordArt 6"/>
        <xdr:cNvSpPr>
          <a:spLocks noChangeArrowheads="1" noChangeShapeType="1" noTextEdit="1"/>
        </xdr:cNvSpPr>
      </xdr:nvSpPr>
      <xdr:spPr bwMode="auto">
        <a:xfrm>
          <a:off x="27195410" y="6662447"/>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33732" name="WordArt 5"/>
        <xdr:cNvSpPr>
          <a:spLocks noChangeArrowheads="1" noChangeShapeType="1" noTextEdit="1"/>
        </xdr:cNvSpPr>
      </xdr:nvSpPr>
      <xdr:spPr bwMode="auto">
        <a:xfrm>
          <a:off x="27195410" y="7349186"/>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33733" name="WordArt 5"/>
        <xdr:cNvSpPr>
          <a:spLocks noChangeArrowheads="1" noChangeShapeType="1" noTextEdit="1"/>
        </xdr:cNvSpPr>
      </xdr:nvSpPr>
      <xdr:spPr bwMode="auto">
        <a:xfrm>
          <a:off x="27195410" y="7349186"/>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33734" name="WordArt 5"/>
        <xdr:cNvSpPr>
          <a:spLocks noChangeArrowheads="1" noChangeShapeType="1" noTextEdit="1"/>
        </xdr:cNvSpPr>
      </xdr:nvSpPr>
      <xdr:spPr bwMode="auto">
        <a:xfrm>
          <a:off x="26186923"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33735" name="WordArt 6"/>
        <xdr:cNvSpPr>
          <a:spLocks noChangeArrowheads="1" noChangeShapeType="1" noTextEdit="1"/>
        </xdr:cNvSpPr>
      </xdr:nvSpPr>
      <xdr:spPr bwMode="auto">
        <a:xfrm>
          <a:off x="26186923"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33736" name="WordArt 5"/>
        <xdr:cNvSpPr>
          <a:spLocks noChangeArrowheads="1" noChangeShapeType="1" noTextEdit="1"/>
        </xdr:cNvSpPr>
      </xdr:nvSpPr>
      <xdr:spPr bwMode="auto">
        <a:xfrm>
          <a:off x="26186923"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33737" name="WordArt 6"/>
        <xdr:cNvSpPr>
          <a:spLocks noChangeArrowheads="1" noChangeShapeType="1" noTextEdit="1"/>
        </xdr:cNvSpPr>
      </xdr:nvSpPr>
      <xdr:spPr bwMode="auto">
        <a:xfrm>
          <a:off x="26186923"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33738" name="WordArt 5"/>
        <xdr:cNvSpPr>
          <a:spLocks noChangeArrowheads="1" noChangeShapeType="1" noTextEdit="1"/>
        </xdr:cNvSpPr>
      </xdr:nvSpPr>
      <xdr:spPr bwMode="auto">
        <a:xfrm>
          <a:off x="26186923"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33739" name="WordArt 6"/>
        <xdr:cNvSpPr>
          <a:spLocks noChangeArrowheads="1" noChangeShapeType="1" noTextEdit="1"/>
        </xdr:cNvSpPr>
      </xdr:nvSpPr>
      <xdr:spPr bwMode="auto">
        <a:xfrm>
          <a:off x="26186923" y="6663386"/>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40"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41"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42"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43"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44"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45"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46"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47"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48"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49"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33750" name="WordArt 5"/>
        <xdr:cNvSpPr>
          <a:spLocks noChangeArrowheads="1" noChangeShapeType="1" noTextEdit="1"/>
        </xdr:cNvSpPr>
      </xdr:nvSpPr>
      <xdr:spPr bwMode="auto">
        <a:xfrm>
          <a:off x="27195410" y="7582958"/>
          <a:ext cx="0" cy="20425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33751" name="WordArt 6"/>
        <xdr:cNvSpPr>
          <a:spLocks noChangeArrowheads="1" noChangeShapeType="1" noTextEdit="1"/>
        </xdr:cNvSpPr>
      </xdr:nvSpPr>
      <xdr:spPr bwMode="auto">
        <a:xfrm>
          <a:off x="27195410" y="7129992"/>
          <a:ext cx="0" cy="20763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17</xdr:row>
      <xdr:rowOff>111125</xdr:rowOff>
    </xdr:from>
    <xdr:to>
      <xdr:col>27</xdr:col>
      <xdr:colOff>1012243</xdr:colOff>
      <xdr:row>18</xdr:row>
      <xdr:rowOff>82550</xdr:rowOff>
    </xdr:to>
    <xdr:sp macro="" textlink="">
      <xdr:nvSpPr>
        <xdr:cNvPr id="33752" name="WordArt 5"/>
        <xdr:cNvSpPr>
          <a:spLocks noChangeArrowheads="1" noChangeShapeType="1" noTextEdit="1"/>
        </xdr:cNvSpPr>
      </xdr:nvSpPr>
      <xdr:spPr bwMode="auto">
        <a:xfrm>
          <a:off x="27195410" y="7582958"/>
          <a:ext cx="0" cy="20425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123825</xdr:rowOff>
    </xdr:from>
    <xdr:to>
      <xdr:col>27</xdr:col>
      <xdr:colOff>1012243</xdr:colOff>
      <xdr:row>16</xdr:row>
      <xdr:rowOff>98623</xdr:rowOff>
    </xdr:to>
    <xdr:sp macro="" textlink="">
      <xdr:nvSpPr>
        <xdr:cNvPr id="33753" name="WordArt 6"/>
        <xdr:cNvSpPr>
          <a:spLocks noChangeArrowheads="1" noChangeShapeType="1" noTextEdit="1"/>
        </xdr:cNvSpPr>
      </xdr:nvSpPr>
      <xdr:spPr bwMode="auto">
        <a:xfrm>
          <a:off x="27195410" y="7129992"/>
          <a:ext cx="0" cy="20763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33754" name="WordArt 5"/>
        <xdr:cNvSpPr>
          <a:spLocks noChangeArrowheads="1" noChangeShapeType="1" noTextEdit="1"/>
        </xdr:cNvSpPr>
      </xdr:nvSpPr>
      <xdr:spPr bwMode="auto">
        <a:xfrm>
          <a:off x="27195410" y="7115413"/>
          <a:ext cx="0" cy="2144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33755" name="WordArt 6"/>
        <xdr:cNvSpPr>
          <a:spLocks noChangeArrowheads="1" noChangeShapeType="1" noTextEdit="1"/>
        </xdr:cNvSpPr>
      </xdr:nvSpPr>
      <xdr:spPr bwMode="auto">
        <a:xfrm>
          <a:off x="27195410" y="6662447"/>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109246</xdr:rowOff>
    </xdr:from>
    <xdr:to>
      <xdr:col>27</xdr:col>
      <xdr:colOff>1012243</xdr:colOff>
      <xdr:row>16</xdr:row>
      <xdr:rowOff>90857</xdr:rowOff>
    </xdr:to>
    <xdr:sp macro="" textlink="">
      <xdr:nvSpPr>
        <xdr:cNvPr id="33756" name="WordArt 5"/>
        <xdr:cNvSpPr>
          <a:spLocks noChangeArrowheads="1" noChangeShapeType="1" noTextEdit="1"/>
        </xdr:cNvSpPr>
      </xdr:nvSpPr>
      <xdr:spPr bwMode="auto">
        <a:xfrm>
          <a:off x="27195410" y="7115413"/>
          <a:ext cx="0" cy="2144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13</xdr:row>
      <xdr:rowOff>121947</xdr:rowOff>
    </xdr:from>
    <xdr:to>
      <xdr:col>27</xdr:col>
      <xdr:colOff>1012243</xdr:colOff>
      <xdr:row>14</xdr:row>
      <xdr:rowOff>96744</xdr:rowOff>
    </xdr:to>
    <xdr:sp macro="" textlink="">
      <xdr:nvSpPr>
        <xdr:cNvPr id="33757" name="WordArt 6"/>
        <xdr:cNvSpPr>
          <a:spLocks noChangeArrowheads="1" noChangeShapeType="1" noTextEdit="1"/>
        </xdr:cNvSpPr>
      </xdr:nvSpPr>
      <xdr:spPr bwMode="auto">
        <a:xfrm>
          <a:off x="27195410" y="6662447"/>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33758" name="WordArt 5"/>
        <xdr:cNvSpPr>
          <a:spLocks noChangeArrowheads="1" noChangeShapeType="1" noTextEdit="1"/>
        </xdr:cNvSpPr>
      </xdr:nvSpPr>
      <xdr:spPr bwMode="auto">
        <a:xfrm>
          <a:off x="27195410" y="7349186"/>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110186</xdr:rowOff>
    </xdr:from>
    <xdr:to>
      <xdr:col>27</xdr:col>
      <xdr:colOff>1012243</xdr:colOff>
      <xdr:row>17</xdr:row>
      <xdr:rowOff>91796</xdr:rowOff>
    </xdr:to>
    <xdr:sp macro="" textlink="">
      <xdr:nvSpPr>
        <xdr:cNvPr id="33759" name="WordArt 5"/>
        <xdr:cNvSpPr>
          <a:spLocks noChangeArrowheads="1" noChangeShapeType="1" noTextEdit="1"/>
        </xdr:cNvSpPr>
      </xdr:nvSpPr>
      <xdr:spPr bwMode="auto">
        <a:xfrm>
          <a:off x="27195410" y="7349186"/>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16</xdr:row>
      <xdr:rowOff>111125</xdr:rowOff>
    </xdr:from>
    <xdr:to>
      <xdr:col>27</xdr:col>
      <xdr:colOff>3756</xdr:colOff>
      <xdr:row>17</xdr:row>
      <xdr:rowOff>82550</xdr:rowOff>
    </xdr:to>
    <xdr:sp macro="" textlink="">
      <xdr:nvSpPr>
        <xdr:cNvPr id="33760" name="WordArt 5"/>
        <xdr:cNvSpPr>
          <a:spLocks noChangeArrowheads="1" noChangeShapeType="1" noTextEdit="1"/>
        </xdr:cNvSpPr>
      </xdr:nvSpPr>
      <xdr:spPr bwMode="auto">
        <a:xfrm>
          <a:off x="26186923"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14</xdr:row>
      <xdr:rowOff>123825</xdr:rowOff>
    </xdr:from>
    <xdr:to>
      <xdr:col>27</xdr:col>
      <xdr:colOff>3756</xdr:colOff>
      <xdr:row>15</xdr:row>
      <xdr:rowOff>98623</xdr:rowOff>
    </xdr:to>
    <xdr:sp macro="" textlink="">
      <xdr:nvSpPr>
        <xdr:cNvPr id="33761" name="WordArt 6"/>
        <xdr:cNvSpPr>
          <a:spLocks noChangeArrowheads="1" noChangeShapeType="1" noTextEdit="1"/>
        </xdr:cNvSpPr>
      </xdr:nvSpPr>
      <xdr:spPr bwMode="auto">
        <a:xfrm>
          <a:off x="26186923"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14</xdr:row>
      <xdr:rowOff>109246</xdr:rowOff>
    </xdr:from>
    <xdr:to>
      <xdr:col>27</xdr:col>
      <xdr:colOff>3756</xdr:colOff>
      <xdr:row>15</xdr:row>
      <xdr:rowOff>90857</xdr:rowOff>
    </xdr:to>
    <xdr:sp macro="" textlink="">
      <xdr:nvSpPr>
        <xdr:cNvPr id="33762" name="WordArt 5"/>
        <xdr:cNvSpPr>
          <a:spLocks noChangeArrowheads="1" noChangeShapeType="1" noTextEdit="1"/>
        </xdr:cNvSpPr>
      </xdr:nvSpPr>
      <xdr:spPr bwMode="auto">
        <a:xfrm>
          <a:off x="26186923"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12</xdr:row>
      <xdr:rowOff>121947</xdr:rowOff>
    </xdr:from>
    <xdr:to>
      <xdr:col>27</xdr:col>
      <xdr:colOff>3756</xdr:colOff>
      <xdr:row>13</xdr:row>
      <xdr:rowOff>96744</xdr:rowOff>
    </xdr:to>
    <xdr:sp macro="" textlink="">
      <xdr:nvSpPr>
        <xdr:cNvPr id="33763" name="WordArt 6"/>
        <xdr:cNvSpPr>
          <a:spLocks noChangeArrowheads="1" noChangeShapeType="1" noTextEdit="1"/>
        </xdr:cNvSpPr>
      </xdr:nvSpPr>
      <xdr:spPr bwMode="auto">
        <a:xfrm>
          <a:off x="26186923"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15</xdr:row>
      <xdr:rowOff>110186</xdr:rowOff>
    </xdr:from>
    <xdr:to>
      <xdr:col>27</xdr:col>
      <xdr:colOff>3756</xdr:colOff>
      <xdr:row>16</xdr:row>
      <xdr:rowOff>91796</xdr:rowOff>
    </xdr:to>
    <xdr:sp macro="" textlink="">
      <xdr:nvSpPr>
        <xdr:cNvPr id="33764" name="WordArt 5"/>
        <xdr:cNvSpPr>
          <a:spLocks noChangeArrowheads="1" noChangeShapeType="1" noTextEdit="1"/>
        </xdr:cNvSpPr>
      </xdr:nvSpPr>
      <xdr:spPr bwMode="auto">
        <a:xfrm>
          <a:off x="26186923"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3756</xdr:colOff>
      <xdr:row>13</xdr:row>
      <xdr:rowOff>122886</xdr:rowOff>
    </xdr:from>
    <xdr:to>
      <xdr:col>27</xdr:col>
      <xdr:colOff>3756</xdr:colOff>
      <xdr:row>14</xdr:row>
      <xdr:rowOff>97683</xdr:rowOff>
    </xdr:to>
    <xdr:sp macro="" textlink="">
      <xdr:nvSpPr>
        <xdr:cNvPr id="33765" name="WordArt 6"/>
        <xdr:cNvSpPr>
          <a:spLocks noChangeArrowheads="1" noChangeShapeType="1" noTextEdit="1"/>
        </xdr:cNvSpPr>
      </xdr:nvSpPr>
      <xdr:spPr bwMode="auto">
        <a:xfrm>
          <a:off x="26186923" y="6663386"/>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66"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67"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68"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69"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70"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71"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72"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73"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74"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75"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76"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77"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78"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79"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80"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1107493</xdr:colOff>
      <xdr:row>12</xdr:row>
      <xdr:rowOff>121947</xdr:rowOff>
    </xdr:from>
    <xdr:to>
      <xdr:col>27</xdr:col>
      <xdr:colOff>1107493</xdr:colOff>
      <xdr:row>13</xdr:row>
      <xdr:rowOff>96744</xdr:rowOff>
    </xdr:to>
    <xdr:sp macro="" textlink="">
      <xdr:nvSpPr>
        <xdr:cNvPr id="33781" name="WordArt 6"/>
        <xdr:cNvSpPr>
          <a:spLocks noChangeArrowheads="1" noChangeShapeType="1" noTextEdit="1"/>
        </xdr:cNvSpPr>
      </xdr:nvSpPr>
      <xdr:spPr bwMode="auto">
        <a:xfrm>
          <a:off x="2729066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82"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83"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84"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85"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86"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87"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88"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89"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90"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91"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792"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793"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94"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795"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96"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97"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798"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799"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800"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801"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802"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803"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804"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805"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806"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807"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16</xdr:row>
      <xdr:rowOff>111125</xdr:rowOff>
    </xdr:from>
    <xdr:to>
      <xdr:col>27</xdr:col>
      <xdr:colOff>1012243</xdr:colOff>
      <xdr:row>17</xdr:row>
      <xdr:rowOff>82550</xdr:rowOff>
    </xdr:to>
    <xdr:sp macro="" textlink="">
      <xdr:nvSpPr>
        <xdr:cNvPr id="33808" name="WordArt 5"/>
        <xdr:cNvSpPr>
          <a:spLocks noChangeArrowheads="1" noChangeShapeType="1" noTextEdit="1"/>
        </xdr:cNvSpPr>
      </xdr:nvSpPr>
      <xdr:spPr bwMode="auto">
        <a:xfrm>
          <a:off x="27195410" y="7350125"/>
          <a:ext cx="0" cy="20425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14</xdr:row>
      <xdr:rowOff>123825</xdr:rowOff>
    </xdr:from>
    <xdr:to>
      <xdr:col>27</xdr:col>
      <xdr:colOff>1012243</xdr:colOff>
      <xdr:row>15</xdr:row>
      <xdr:rowOff>98623</xdr:rowOff>
    </xdr:to>
    <xdr:sp macro="" textlink="">
      <xdr:nvSpPr>
        <xdr:cNvPr id="33809" name="WordArt 6"/>
        <xdr:cNvSpPr>
          <a:spLocks noChangeArrowheads="1" noChangeShapeType="1" noTextEdit="1"/>
        </xdr:cNvSpPr>
      </xdr:nvSpPr>
      <xdr:spPr bwMode="auto">
        <a:xfrm>
          <a:off x="27195410" y="6897158"/>
          <a:ext cx="0" cy="20763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810"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811"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14</xdr:row>
      <xdr:rowOff>109246</xdr:rowOff>
    </xdr:from>
    <xdr:to>
      <xdr:col>27</xdr:col>
      <xdr:colOff>1012243</xdr:colOff>
      <xdr:row>15</xdr:row>
      <xdr:rowOff>90857</xdr:rowOff>
    </xdr:to>
    <xdr:sp macro="" textlink="">
      <xdr:nvSpPr>
        <xdr:cNvPr id="33812" name="WordArt 5"/>
        <xdr:cNvSpPr>
          <a:spLocks noChangeArrowheads="1" noChangeShapeType="1" noTextEdit="1"/>
        </xdr:cNvSpPr>
      </xdr:nvSpPr>
      <xdr:spPr bwMode="auto">
        <a:xfrm>
          <a:off x="27195410" y="6882579"/>
          <a:ext cx="0" cy="21444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12</xdr:row>
      <xdr:rowOff>121947</xdr:rowOff>
    </xdr:from>
    <xdr:to>
      <xdr:col>27</xdr:col>
      <xdr:colOff>1012243</xdr:colOff>
      <xdr:row>13</xdr:row>
      <xdr:rowOff>96744</xdr:rowOff>
    </xdr:to>
    <xdr:sp macro="" textlink="">
      <xdr:nvSpPr>
        <xdr:cNvPr id="33813" name="WordArt 6"/>
        <xdr:cNvSpPr>
          <a:spLocks noChangeArrowheads="1" noChangeShapeType="1" noTextEdit="1"/>
        </xdr:cNvSpPr>
      </xdr:nvSpPr>
      <xdr:spPr bwMode="auto">
        <a:xfrm>
          <a:off x="27195410" y="6429614"/>
          <a:ext cx="0" cy="2076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814"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27</xdr:col>
      <xdr:colOff>1012243</xdr:colOff>
      <xdr:row>15</xdr:row>
      <xdr:rowOff>110186</xdr:rowOff>
    </xdr:from>
    <xdr:to>
      <xdr:col>27</xdr:col>
      <xdr:colOff>1012243</xdr:colOff>
      <xdr:row>16</xdr:row>
      <xdr:rowOff>91796</xdr:rowOff>
    </xdr:to>
    <xdr:sp macro="" textlink="">
      <xdr:nvSpPr>
        <xdr:cNvPr id="33815" name="WordArt 5"/>
        <xdr:cNvSpPr>
          <a:spLocks noChangeArrowheads="1" noChangeShapeType="1" noTextEdit="1"/>
        </xdr:cNvSpPr>
      </xdr:nvSpPr>
      <xdr:spPr bwMode="auto">
        <a:xfrm>
          <a:off x="27195410" y="7116353"/>
          <a:ext cx="0" cy="2144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45</xdr:row>
      <xdr:rowOff>121947</xdr:rowOff>
    </xdr:from>
    <xdr:to>
      <xdr:col>15</xdr:col>
      <xdr:colOff>3756</xdr:colOff>
      <xdr:row>46</xdr:row>
      <xdr:rowOff>96744</xdr:rowOff>
    </xdr:to>
    <xdr:sp macro="" textlink="">
      <xdr:nvSpPr>
        <xdr:cNvPr id="34296" name="WordArt 6"/>
        <xdr:cNvSpPr>
          <a:spLocks noChangeArrowheads="1" noChangeShapeType="1" noTextEdit="1"/>
        </xdr:cNvSpPr>
      </xdr:nvSpPr>
      <xdr:spPr bwMode="auto">
        <a:xfrm>
          <a:off x="1242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121947</xdr:rowOff>
    </xdr:from>
    <xdr:to>
      <xdr:col>15</xdr:col>
      <xdr:colOff>1012243</xdr:colOff>
      <xdr:row>46</xdr:row>
      <xdr:rowOff>96744</xdr:rowOff>
    </xdr:to>
    <xdr:sp macro="" textlink="">
      <xdr:nvSpPr>
        <xdr:cNvPr id="34297"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121947</xdr:rowOff>
    </xdr:from>
    <xdr:to>
      <xdr:col>15</xdr:col>
      <xdr:colOff>1012243</xdr:colOff>
      <xdr:row>46</xdr:row>
      <xdr:rowOff>96744</xdr:rowOff>
    </xdr:to>
    <xdr:sp macro="" textlink="">
      <xdr:nvSpPr>
        <xdr:cNvPr id="34298"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45</xdr:row>
      <xdr:rowOff>121947</xdr:rowOff>
    </xdr:from>
    <xdr:to>
      <xdr:col>15</xdr:col>
      <xdr:colOff>3756</xdr:colOff>
      <xdr:row>46</xdr:row>
      <xdr:rowOff>96744</xdr:rowOff>
    </xdr:to>
    <xdr:sp macro="" textlink="">
      <xdr:nvSpPr>
        <xdr:cNvPr id="34299" name="WordArt 6"/>
        <xdr:cNvSpPr>
          <a:spLocks noChangeArrowheads="1" noChangeShapeType="1" noTextEdit="1"/>
        </xdr:cNvSpPr>
      </xdr:nvSpPr>
      <xdr:spPr bwMode="auto">
        <a:xfrm>
          <a:off x="1242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121947</xdr:rowOff>
    </xdr:from>
    <xdr:to>
      <xdr:col>15</xdr:col>
      <xdr:colOff>1012243</xdr:colOff>
      <xdr:row>46</xdr:row>
      <xdr:rowOff>96744</xdr:rowOff>
    </xdr:to>
    <xdr:sp macro="" textlink="">
      <xdr:nvSpPr>
        <xdr:cNvPr id="34300"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45</xdr:row>
      <xdr:rowOff>121947</xdr:rowOff>
    </xdr:from>
    <xdr:to>
      <xdr:col>15</xdr:col>
      <xdr:colOff>1012243</xdr:colOff>
      <xdr:row>46</xdr:row>
      <xdr:rowOff>96744</xdr:rowOff>
    </xdr:to>
    <xdr:sp macro="" textlink="">
      <xdr:nvSpPr>
        <xdr:cNvPr id="34301"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45</xdr:row>
      <xdr:rowOff>121947</xdr:rowOff>
    </xdr:from>
    <xdr:to>
      <xdr:col>29</xdr:col>
      <xdr:colOff>3756</xdr:colOff>
      <xdr:row>46</xdr:row>
      <xdr:rowOff>96744</xdr:rowOff>
    </xdr:to>
    <xdr:sp macro="" textlink="">
      <xdr:nvSpPr>
        <xdr:cNvPr id="34302" name="WordArt 6"/>
        <xdr:cNvSpPr>
          <a:spLocks noChangeArrowheads="1" noChangeShapeType="1" noTextEdit="1"/>
        </xdr:cNvSpPr>
      </xdr:nvSpPr>
      <xdr:spPr bwMode="auto">
        <a:xfrm>
          <a:off x="1242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45</xdr:row>
      <xdr:rowOff>121947</xdr:rowOff>
    </xdr:from>
    <xdr:to>
      <xdr:col>29</xdr:col>
      <xdr:colOff>1012243</xdr:colOff>
      <xdr:row>46</xdr:row>
      <xdr:rowOff>96744</xdr:rowOff>
    </xdr:to>
    <xdr:sp macro="" textlink="">
      <xdr:nvSpPr>
        <xdr:cNvPr id="34303"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45</xdr:row>
      <xdr:rowOff>121947</xdr:rowOff>
    </xdr:from>
    <xdr:to>
      <xdr:col>29</xdr:col>
      <xdr:colOff>1012243</xdr:colOff>
      <xdr:row>46</xdr:row>
      <xdr:rowOff>96744</xdr:rowOff>
    </xdr:to>
    <xdr:sp macro="" textlink="">
      <xdr:nvSpPr>
        <xdr:cNvPr id="34304"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45</xdr:row>
      <xdr:rowOff>121947</xdr:rowOff>
    </xdr:from>
    <xdr:to>
      <xdr:col>29</xdr:col>
      <xdr:colOff>3756</xdr:colOff>
      <xdr:row>46</xdr:row>
      <xdr:rowOff>96744</xdr:rowOff>
    </xdr:to>
    <xdr:sp macro="" textlink="">
      <xdr:nvSpPr>
        <xdr:cNvPr id="34305" name="WordArt 6"/>
        <xdr:cNvSpPr>
          <a:spLocks noChangeArrowheads="1" noChangeShapeType="1" noTextEdit="1"/>
        </xdr:cNvSpPr>
      </xdr:nvSpPr>
      <xdr:spPr bwMode="auto">
        <a:xfrm>
          <a:off x="1242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45</xdr:row>
      <xdr:rowOff>121947</xdr:rowOff>
    </xdr:from>
    <xdr:to>
      <xdr:col>29</xdr:col>
      <xdr:colOff>1012243</xdr:colOff>
      <xdr:row>46</xdr:row>
      <xdr:rowOff>96744</xdr:rowOff>
    </xdr:to>
    <xdr:sp macro="" textlink="">
      <xdr:nvSpPr>
        <xdr:cNvPr id="34306"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45</xdr:row>
      <xdr:rowOff>121947</xdr:rowOff>
    </xdr:from>
    <xdr:to>
      <xdr:col>29</xdr:col>
      <xdr:colOff>1012243</xdr:colOff>
      <xdr:row>46</xdr:row>
      <xdr:rowOff>96744</xdr:rowOff>
    </xdr:to>
    <xdr:sp macro="" textlink="">
      <xdr:nvSpPr>
        <xdr:cNvPr id="34307"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121947</xdr:rowOff>
    </xdr:from>
    <xdr:to>
      <xdr:col>43</xdr:col>
      <xdr:colOff>3756</xdr:colOff>
      <xdr:row>46</xdr:row>
      <xdr:rowOff>96744</xdr:rowOff>
    </xdr:to>
    <xdr:sp macro="" textlink="">
      <xdr:nvSpPr>
        <xdr:cNvPr id="34308" name="WordArt 6"/>
        <xdr:cNvSpPr>
          <a:spLocks noChangeArrowheads="1" noChangeShapeType="1" noTextEdit="1"/>
        </xdr:cNvSpPr>
      </xdr:nvSpPr>
      <xdr:spPr bwMode="auto">
        <a:xfrm>
          <a:off x="1242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34309"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34310"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121947</xdr:rowOff>
    </xdr:from>
    <xdr:to>
      <xdr:col>43</xdr:col>
      <xdr:colOff>3756</xdr:colOff>
      <xdr:row>46</xdr:row>
      <xdr:rowOff>96744</xdr:rowOff>
    </xdr:to>
    <xdr:sp macro="" textlink="">
      <xdr:nvSpPr>
        <xdr:cNvPr id="34311" name="WordArt 6"/>
        <xdr:cNvSpPr>
          <a:spLocks noChangeArrowheads="1" noChangeShapeType="1" noTextEdit="1"/>
        </xdr:cNvSpPr>
      </xdr:nvSpPr>
      <xdr:spPr bwMode="auto">
        <a:xfrm>
          <a:off x="1242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34312"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34313"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45</xdr:row>
      <xdr:rowOff>121947</xdr:rowOff>
    </xdr:from>
    <xdr:to>
      <xdr:col>57</xdr:col>
      <xdr:colOff>3756</xdr:colOff>
      <xdr:row>46</xdr:row>
      <xdr:rowOff>96744</xdr:rowOff>
    </xdr:to>
    <xdr:sp macro="" textlink="">
      <xdr:nvSpPr>
        <xdr:cNvPr id="34314" name="WordArt 6"/>
        <xdr:cNvSpPr>
          <a:spLocks noChangeArrowheads="1" noChangeShapeType="1" noTextEdit="1"/>
        </xdr:cNvSpPr>
      </xdr:nvSpPr>
      <xdr:spPr bwMode="auto">
        <a:xfrm>
          <a:off x="1242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45</xdr:row>
      <xdr:rowOff>121947</xdr:rowOff>
    </xdr:from>
    <xdr:to>
      <xdr:col>57</xdr:col>
      <xdr:colOff>1012243</xdr:colOff>
      <xdr:row>46</xdr:row>
      <xdr:rowOff>96744</xdr:rowOff>
    </xdr:to>
    <xdr:sp macro="" textlink="">
      <xdr:nvSpPr>
        <xdr:cNvPr id="34315"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45</xdr:row>
      <xdr:rowOff>121947</xdr:rowOff>
    </xdr:from>
    <xdr:to>
      <xdr:col>57</xdr:col>
      <xdr:colOff>1012243</xdr:colOff>
      <xdr:row>46</xdr:row>
      <xdr:rowOff>96744</xdr:rowOff>
    </xdr:to>
    <xdr:sp macro="" textlink="">
      <xdr:nvSpPr>
        <xdr:cNvPr id="34316"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45</xdr:row>
      <xdr:rowOff>121947</xdr:rowOff>
    </xdr:from>
    <xdr:to>
      <xdr:col>57</xdr:col>
      <xdr:colOff>3756</xdr:colOff>
      <xdr:row>46</xdr:row>
      <xdr:rowOff>96744</xdr:rowOff>
    </xdr:to>
    <xdr:sp macro="" textlink="">
      <xdr:nvSpPr>
        <xdr:cNvPr id="34317" name="WordArt 6"/>
        <xdr:cNvSpPr>
          <a:spLocks noChangeArrowheads="1" noChangeShapeType="1" noTextEdit="1"/>
        </xdr:cNvSpPr>
      </xdr:nvSpPr>
      <xdr:spPr bwMode="auto">
        <a:xfrm>
          <a:off x="1242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45</xdr:row>
      <xdr:rowOff>121947</xdr:rowOff>
    </xdr:from>
    <xdr:to>
      <xdr:col>57</xdr:col>
      <xdr:colOff>1012243</xdr:colOff>
      <xdr:row>46</xdr:row>
      <xdr:rowOff>96744</xdr:rowOff>
    </xdr:to>
    <xdr:sp macro="" textlink="">
      <xdr:nvSpPr>
        <xdr:cNvPr id="34318"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45</xdr:row>
      <xdr:rowOff>121947</xdr:rowOff>
    </xdr:from>
    <xdr:to>
      <xdr:col>57</xdr:col>
      <xdr:colOff>1012243</xdr:colOff>
      <xdr:row>46</xdr:row>
      <xdr:rowOff>96744</xdr:rowOff>
    </xdr:to>
    <xdr:sp macro="" textlink="">
      <xdr:nvSpPr>
        <xdr:cNvPr id="34319" name="WordArt 6"/>
        <xdr:cNvSpPr>
          <a:spLocks noChangeArrowheads="1" noChangeShapeType="1" noTextEdit="1"/>
        </xdr:cNvSpPr>
      </xdr:nvSpPr>
      <xdr:spPr bwMode="auto">
        <a:xfrm>
          <a:off x="2250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20"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21"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22"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23"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24"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25"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32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32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28"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29"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30"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31"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32"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33"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34"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35"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33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33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38"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39"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45</xdr:row>
      <xdr:rowOff>121947</xdr:rowOff>
    </xdr:from>
    <xdr:to>
      <xdr:col>75</xdr:col>
      <xdr:colOff>3756</xdr:colOff>
      <xdr:row>46</xdr:row>
      <xdr:rowOff>96744</xdr:rowOff>
    </xdr:to>
    <xdr:sp macro="" textlink="">
      <xdr:nvSpPr>
        <xdr:cNvPr id="34340" name="WordArt 6"/>
        <xdr:cNvSpPr>
          <a:spLocks noChangeArrowheads="1" noChangeShapeType="1" noTextEdit="1"/>
        </xdr:cNvSpPr>
      </xdr:nvSpPr>
      <xdr:spPr bwMode="auto">
        <a:xfrm>
          <a:off x="959776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34341" name="WordArt 6"/>
        <xdr:cNvSpPr>
          <a:spLocks noChangeArrowheads="1" noChangeShapeType="1" noTextEdit="1"/>
        </xdr:cNvSpPr>
      </xdr:nvSpPr>
      <xdr:spPr bwMode="auto">
        <a:xfrm>
          <a:off x="888910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34342" name="WordArt 6"/>
        <xdr:cNvSpPr>
          <a:spLocks noChangeArrowheads="1" noChangeShapeType="1" noTextEdit="1"/>
        </xdr:cNvSpPr>
      </xdr:nvSpPr>
      <xdr:spPr bwMode="auto">
        <a:xfrm>
          <a:off x="911199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34343" name="WordArt 6"/>
        <xdr:cNvSpPr>
          <a:spLocks noChangeArrowheads="1" noChangeShapeType="1" noTextEdit="1"/>
        </xdr:cNvSpPr>
      </xdr:nvSpPr>
      <xdr:spPr bwMode="auto">
        <a:xfrm>
          <a:off x="927391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44"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45</xdr:row>
      <xdr:rowOff>121947</xdr:rowOff>
    </xdr:from>
    <xdr:to>
      <xdr:col>75</xdr:col>
      <xdr:colOff>3756</xdr:colOff>
      <xdr:row>46</xdr:row>
      <xdr:rowOff>96744</xdr:rowOff>
    </xdr:to>
    <xdr:sp macro="" textlink="">
      <xdr:nvSpPr>
        <xdr:cNvPr id="34345" name="WordArt 6"/>
        <xdr:cNvSpPr>
          <a:spLocks noChangeArrowheads="1" noChangeShapeType="1" noTextEdit="1"/>
        </xdr:cNvSpPr>
      </xdr:nvSpPr>
      <xdr:spPr bwMode="auto">
        <a:xfrm>
          <a:off x="959776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45</xdr:row>
      <xdr:rowOff>121947</xdr:rowOff>
    </xdr:from>
    <xdr:to>
      <xdr:col>76</xdr:col>
      <xdr:colOff>3756</xdr:colOff>
      <xdr:row>46</xdr:row>
      <xdr:rowOff>96744</xdr:rowOff>
    </xdr:to>
    <xdr:sp macro="" textlink="">
      <xdr:nvSpPr>
        <xdr:cNvPr id="34346" name="WordArt 6"/>
        <xdr:cNvSpPr>
          <a:spLocks noChangeArrowheads="1" noChangeShapeType="1" noTextEdit="1"/>
        </xdr:cNvSpPr>
      </xdr:nvSpPr>
      <xdr:spPr bwMode="auto">
        <a:xfrm>
          <a:off x="975778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34347" name="WordArt 6"/>
        <xdr:cNvSpPr>
          <a:spLocks noChangeArrowheads="1" noChangeShapeType="1" noTextEdit="1"/>
        </xdr:cNvSpPr>
      </xdr:nvSpPr>
      <xdr:spPr bwMode="auto">
        <a:xfrm>
          <a:off x="99159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34348" name="WordArt 6"/>
        <xdr:cNvSpPr>
          <a:spLocks noChangeArrowheads="1" noChangeShapeType="1" noTextEdit="1"/>
        </xdr:cNvSpPr>
      </xdr:nvSpPr>
      <xdr:spPr bwMode="auto">
        <a:xfrm>
          <a:off x="101064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349"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34350" name="WordArt 6"/>
        <xdr:cNvSpPr>
          <a:spLocks noChangeArrowheads="1" noChangeShapeType="1" noTextEdit="1"/>
        </xdr:cNvSpPr>
      </xdr:nvSpPr>
      <xdr:spPr bwMode="auto">
        <a:xfrm>
          <a:off x="1043215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51"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45</xdr:row>
      <xdr:rowOff>121947</xdr:rowOff>
    </xdr:from>
    <xdr:to>
      <xdr:col>82</xdr:col>
      <xdr:colOff>3756</xdr:colOff>
      <xdr:row>46</xdr:row>
      <xdr:rowOff>96744</xdr:rowOff>
    </xdr:to>
    <xdr:sp macro="" textlink="">
      <xdr:nvSpPr>
        <xdr:cNvPr id="34352" name="WordArt 6"/>
        <xdr:cNvSpPr>
          <a:spLocks noChangeArrowheads="1" noChangeShapeType="1" noTextEdit="1"/>
        </xdr:cNvSpPr>
      </xdr:nvSpPr>
      <xdr:spPr bwMode="auto">
        <a:xfrm>
          <a:off x="107521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53"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34354" name="WordArt 6"/>
        <xdr:cNvSpPr>
          <a:spLocks noChangeArrowheads="1" noChangeShapeType="1" noTextEdit="1"/>
        </xdr:cNvSpPr>
      </xdr:nvSpPr>
      <xdr:spPr bwMode="auto">
        <a:xfrm>
          <a:off x="110950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34355" name="WordArt 6"/>
        <xdr:cNvSpPr>
          <a:spLocks noChangeArrowheads="1" noChangeShapeType="1" noTextEdit="1"/>
        </xdr:cNvSpPr>
      </xdr:nvSpPr>
      <xdr:spPr bwMode="auto">
        <a:xfrm>
          <a:off x="101064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34356" name="WordArt 6"/>
        <xdr:cNvSpPr>
          <a:spLocks noChangeArrowheads="1" noChangeShapeType="1" noTextEdit="1"/>
        </xdr:cNvSpPr>
      </xdr:nvSpPr>
      <xdr:spPr bwMode="auto">
        <a:xfrm>
          <a:off x="921283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34357" name="WordArt 6"/>
        <xdr:cNvSpPr>
          <a:spLocks noChangeArrowheads="1" noChangeShapeType="1" noTextEdit="1"/>
        </xdr:cNvSpPr>
      </xdr:nvSpPr>
      <xdr:spPr bwMode="auto">
        <a:xfrm>
          <a:off x="921283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45</xdr:row>
      <xdr:rowOff>121947</xdr:rowOff>
    </xdr:from>
    <xdr:to>
      <xdr:col>76</xdr:col>
      <xdr:colOff>1012243</xdr:colOff>
      <xdr:row>46</xdr:row>
      <xdr:rowOff>96744</xdr:rowOff>
    </xdr:to>
    <xdr:sp macro="" textlink="">
      <xdr:nvSpPr>
        <xdr:cNvPr id="34358" name="WordArt 6"/>
        <xdr:cNvSpPr>
          <a:spLocks noChangeArrowheads="1" noChangeShapeType="1" noTextEdit="1"/>
        </xdr:cNvSpPr>
      </xdr:nvSpPr>
      <xdr:spPr bwMode="auto">
        <a:xfrm>
          <a:off x="985863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45</xdr:row>
      <xdr:rowOff>121947</xdr:rowOff>
    </xdr:from>
    <xdr:to>
      <xdr:col>76</xdr:col>
      <xdr:colOff>1012243</xdr:colOff>
      <xdr:row>46</xdr:row>
      <xdr:rowOff>96744</xdr:rowOff>
    </xdr:to>
    <xdr:sp macro="" textlink="">
      <xdr:nvSpPr>
        <xdr:cNvPr id="34359" name="WordArt 6"/>
        <xdr:cNvSpPr>
          <a:spLocks noChangeArrowheads="1" noChangeShapeType="1" noTextEdit="1"/>
        </xdr:cNvSpPr>
      </xdr:nvSpPr>
      <xdr:spPr bwMode="auto">
        <a:xfrm>
          <a:off x="985863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60"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45</xdr:row>
      <xdr:rowOff>121947</xdr:rowOff>
    </xdr:from>
    <xdr:to>
      <xdr:col>82</xdr:col>
      <xdr:colOff>3756</xdr:colOff>
      <xdr:row>46</xdr:row>
      <xdr:rowOff>96744</xdr:rowOff>
    </xdr:to>
    <xdr:sp macro="" textlink="">
      <xdr:nvSpPr>
        <xdr:cNvPr id="34361" name="WordArt 6"/>
        <xdr:cNvSpPr>
          <a:spLocks noChangeArrowheads="1" noChangeShapeType="1" noTextEdit="1"/>
        </xdr:cNvSpPr>
      </xdr:nvSpPr>
      <xdr:spPr bwMode="auto">
        <a:xfrm>
          <a:off x="107521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62"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34363" name="WordArt 6"/>
        <xdr:cNvSpPr>
          <a:spLocks noChangeArrowheads="1" noChangeShapeType="1" noTextEdit="1"/>
        </xdr:cNvSpPr>
      </xdr:nvSpPr>
      <xdr:spPr bwMode="auto">
        <a:xfrm>
          <a:off x="110950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364"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365"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45</xdr:row>
      <xdr:rowOff>121947</xdr:rowOff>
    </xdr:from>
    <xdr:to>
      <xdr:col>75</xdr:col>
      <xdr:colOff>3756</xdr:colOff>
      <xdr:row>46</xdr:row>
      <xdr:rowOff>96744</xdr:rowOff>
    </xdr:to>
    <xdr:sp macro="" textlink="">
      <xdr:nvSpPr>
        <xdr:cNvPr id="34366" name="WordArt 6"/>
        <xdr:cNvSpPr>
          <a:spLocks noChangeArrowheads="1" noChangeShapeType="1" noTextEdit="1"/>
        </xdr:cNvSpPr>
      </xdr:nvSpPr>
      <xdr:spPr bwMode="auto">
        <a:xfrm>
          <a:off x="959776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34367" name="WordArt 6"/>
        <xdr:cNvSpPr>
          <a:spLocks noChangeArrowheads="1" noChangeShapeType="1" noTextEdit="1"/>
        </xdr:cNvSpPr>
      </xdr:nvSpPr>
      <xdr:spPr bwMode="auto">
        <a:xfrm>
          <a:off x="888910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34368" name="WordArt 6"/>
        <xdr:cNvSpPr>
          <a:spLocks noChangeArrowheads="1" noChangeShapeType="1" noTextEdit="1"/>
        </xdr:cNvSpPr>
      </xdr:nvSpPr>
      <xdr:spPr bwMode="auto">
        <a:xfrm>
          <a:off x="911199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34369" name="WordArt 6"/>
        <xdr:cNvSpPr>
          <a:spLocks noChangeArrowheads="1" noChangeShapeType="1" noTextEdit="1"/>
        </xdr:cNvSpPr>
      </xdr:nvSpPr>
      <xdr:spPr bwMode="auto">
        <a:xfrm>
          <a:off x="927391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70"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45</xdr:row>
      <xdr:rowOff>121947</xdr:rowOff>
    </xdr:from>
    <xdr:to>
      <xdr:col>75</xdr:col>
      <xdr:colOff>3756</xdr:colOff>
      <xdr:row>46</xdr:row>
      <xdr:rowOff>96744</xdr:rowOff>
    </xdr:to>
    <xdr:sp macro="" textlink="">
      <xdr:nvSpPr>
        <xdr:cNvPr id="34371" name="WordArt 6"/>
        <xdr:cNvSpPr>
          <a:spLocks noChangeArrowheads="1" noChangeShapeType="1" noTextEdit="1"/>
        </xdr:cNvSpPr>
      </xdr:nvSpPr>
      <xdr:spPr bwMode="auto">
        <a:xfrm>
          <a:off x="959776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45</xdr:row>
      <xdr:rowOff>121947</xdr:rowOff>
    </xdr:from>
    <xdr:to>
      <xdr:col>76</xdr:col>
      <xdr:colOff>3756</xdr:colOff>
      <xdr:row>46</xdr:row>
      <xdr:rowOff>96744</xdr:rowOff>
    </xdr:to>
    <xdr:sp macro="" textlink="">
      <xdr:nvSpPr>
        <xdr:cNvPr id="34372" name="WordArt 6"/>
        <xdr:cNvSpPr>
          <a:spLocks noChangeArrowheads="1" noChangeShapeType="1" noTextEdit="1"/>
        </xdr:cNvSpPr>
      </xdr:nvSpPr>
      <xdr:spPr bwMode="auto">
        <a:xfrm>
          <a:off x="975778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34373" name="WordArt 6"/>
        <xdr:cNvSpPr>
          <a:spLocks noChangeArrowheads="1" noChangeShapeType="1" noTextEdit="1"/>
        </xdr:cNvSpPr>
      </xdr:nvSpPr>
      <xdr:spPr bwMode="auto">
        <a:xfrm>
          <a:off x="99159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34374" name="WordArt 6"/>
        <xdr:cNvSpPr>
          <a:spLocks noChangeArrowheads="1" noChangeShapeType="1" noTextEdit="1"/>
        </xdr:cNvSpPr>
      </xdr:nvSpPr>
      <xdr:spPr bwMode="auto">
        <a:xfrm>
          <a:off x="101064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375"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34376" name="WordArt 6"/>
        <xdr:cNvSpPr>
          <a:spLocks noChangeArrowheads="1" noChangeShapeType="1" noTextEdit="1"/>
        </xdr:cNvSpPr>
      </xdr:nvSpPr>
      <xdr:spPr bwMode="auto">
        <a:xfrm>
          <a:off x="1043215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77"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45</xdr:row>
      <xdr:rowOff>121947</xdr:rowOff>
    </xdr:from>
    <xdr:to>
      <xdr:col>82</xdr:col>
      <xdr:colOff>3756</xdr:colOff>
      <xdr:row>46</xdr:row>
      <xdr:rowOff>96744</xdr:rowOff>
    </xdr:to>
    <xdr:sp macro="" textlink="">
      <xdr:nvSpPr>
        <xdr:cNvPr id="34378" name="WordArt 6"/>
        <xdr:cNvSpPr>
          <a:spLocks noChangeArrowheads="1" noChangeShapeType="1" noTextEdit="1"/>
        </xdr:cNvSpPr>
      </xdr:nvSpPr>
      <xdr:spPr bwMode="auto">
        <a:xfrm>
          <a:off x="107521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79"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34380" name="WordArt 6"/>
        <xdr:cNvSpPr>
          <a:spLocks noChangeArrowheads="1" noChangeShapeType="1" noTextEdit="1"/>
        </xdr:cNvSpPr>
      </xdr:nvSpPr>
      <xdr:spPr bwMode="auto">
        <a:xfrm>
          <a:off x="110950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34381" name="WordArt 6"/>
        <xdr:cNvSpPr>
          <a:spLocks noChangeArrowheads="1" noChangeShapeType="1" noTextEdit="1"/>
        </xdr:cNvSpPr>
      </xdr:nvSpPr>
      <xdr:spPr bwMode="auto">
        <a:xfrm>
          <a:off x="101064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34382" name="WordArt 6"/>
        <xdr:cNvSpPr>
          <a:spLocks noChangeArrowheads="1" noChangeShapeType="1" noTextEdit="1"/>
        </xdr:cNvSpPr>
      </xdr:nvSpPr>
      <xdr:spPr bwMode="auto">
        <a:xfrm>
          <a:off x="921283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34383" name="WordArt 6"/>
        <xdr:cNvSpPr>
          <a:spLocks noChangeArrowheads="1" noChangeShapeType="1" noTextEdit="1"/>
        </xdr:cNvSpPr>
      </xdr:nvSpPr>
      <xdr:spPr bwMode="auto">
        <a:xfrm>
          <a:off x="921283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45</xdr:row>
      <xdr:rowOff>121947</xdr:rowOff>
    </xdr:from>
    <xdr:to>
      <xdr:col>76</xdr:col>
      <xdr:colOff>1012243</xdr:colOff>
      <xdr:row>46</xdr:row>
      <xdr:rowOff>96744</xdr:rowOff>
    </xdr:to>
    <xdr:sp macro="" textlink="">
      <xdr:nvSpPr>
        <xdr:cNvPr id="34384" name="WordArt 6"/>
        <xdr:cNvSpPr>
          <a:spLocks noChangeArrowheads="1" noChangeShapeType="1" noTextEdit="1"/>
        </xdr:cNvSpPr>
      </xdr:nvSpPr>
      <xdr:spPr bwMode="auto">
        <a:xfrm>
          <a:off x="985863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45</xdr:row>
      <xdr:rowOff>121947</xdr:rowOff>
    </xdr:from>
    <xdr:to>
      <xdr:col>76</xdr:col>
      <xdr:colOff>1012243</xdr:colOff>
      <xdr:row>46</xdr:row>
      <xdr:rowOff>96744</xdr:rowOff>
    </xdr:to>
    <xdr:sp macro="" textlink="">
      <xdr:nvSpPr>
        <xdr:cNvPr id="34385" name="WordArt 6"/>
        <xdr:cNvSpPr>
          <a:spLocks noChangeArrowheads="1" noChangeShapeType="1" noTextEdit="1"/>
        </xdr:cNvSpPr>
      </xdr:nvSpPr>
      <xdr:spPr bwMode="auto">
        <a:xfrm>
          <a:off x="985863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86"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45</xdr:row>
      <xdr:rowOff>121947</xdr:rowOff>
    </xdr:from>
    <xdr:to>
      <xdr:col>82</xdr:col>
      <xdr:colOff>3756</xdr:colOff>
      <xdr:row>46</xdr:row>
      <xdr:rowOff>96744</xdr:rowOff>
    </xdr:to>
    <xdr:sp macro="" textlink="">
      <xdr:nvSpPr>
        <xdr:cNvPr id="34387" name="WordArt 6"/>
        <xdr:cNvSpPr>
          <a:spLocks noChangeArrowheads="1" noChangeShapeType="1" noTextEdit="1"/>
        </xdr:cNvSpPr>
      </xdr:nvSpPr>
      <xdr:spPr bwMode="auto">
        <a:xfrm>
          <a:off x="107521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88"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34389" name="WordArt 6"/>
        <xdr:cNvSpPr>
          <a:spLocks noChangeArrowheads="1" noChangeShapeType="1" noTextEdit="1"/>
        </xdr:cNvSpPr>
      </xdr:nvSpPr>
      <xdr:spPr bwMode="auto">
        <a:xfrm>
          <a:off x="110950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390"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391"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92"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93"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394"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34395" name="WordArt 6"/>
        <xdr:cNvSpPr>
          <a:spLocks noChangeArrowheads="1" noChangeShapeType="1" noTextEdit="1"/>
        </xdr:cNvSpPr>
      </xdr:nvSpPr>
      <xdr:spPr bwMode="auto">
        <a:xfrm>
          <a:off x="110950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396"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45</xdr:row>
      <xdr:rowOff>121947</xdr:rowOff>
    </xdr:from>
    <xdr:to>
      <xdr:col>80</xdr:col>
      <xdr:colOff>1012243</xdr:colOff>
      <xdr:row>46</xdr:row>
      <xdr:rowOff>96744</xdr:rowOff>
    </xdr:to>
    <xdr:sp macro="" textlink="">
      <xdr:nvSpPr>
        <xdr:cNvPr id="34397" name="WordArt 6"/>
        <xdr:cNvSpPr>
          <a:spLocks noChangeArrowheads="1" noChangeShapeType="1" noTextEdit="1"/>
        </xdr:cNvSpPr>
      </xdr:nvSpPr>
      <xdr:spPr bwMode="auto">
        <a:xfrm>
          <a:off x="1053300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45</xdr:row>
      <xdr:rowOff>121947</xdr:rowOff>
    </xdr:from>
    <xdr:to>
      <xdr:col>80</xdr:col>
      <xdr:colOff>1012243</xdr:colOff>
      <xdr:row>46</xdr:row>
      <xdr:rowOff>96744</xdr:rowOff>
    </xdr:to>
    <xdr:sp macro="" textlink="">
      <xdr:nvSpPr>
        <xdr:cNvPr id="34398" name="WordArt 6"/>
        <xdr:cNvSpPr>
          <a:spLocks noChangeArrowheads="1" noChangeShapeType="1" noTextEdit="1"/>
        </xdr:cNvSpPr>
      </xdr:nvSpPr>
      <xdr:spPr bwMode="auto">
        <a:xfrm>
          <a:off x="1053300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399"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974143</xdr:colOff>
      <xdr:row>45</xdr:row>
      <xdr:rowOff>121947</xdr:rowOff>
    </xdr:from>
    <xdr:to>
      <xdr:col>81</xdr:col>
      <xdr:colOff>974143</xdr:colOff>
      <xdr:row>46</xdr:row>
      <xdr:rowOff>96744</xdr:rowOff>
    </xdr:to>
    <xdr:sp macro="" textlink="">
      <xdr:nvSpPr>
        <xdr:cNvPr id="34400" name="WordArt 6"/>
        <xdr:cNvSpPr>
          <a:spLocks noChangeArrowheads="1" noChangeShapeType="1" noTextEdit="1"/>
        </xdr:cNvSpPr>
      </xdr:nvSpPr>
      <xdr:spPr bwMode="auto">
        <a:xfrm>
          <a:off x="1069873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401"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402"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403"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34404" name="WordArt 6"/>
        <xdr:cNvSpPr>
          <a:spLocks noChangeArrowheads="1" noChangeShapeType="1" noTextEdit="1"/>
        </xdr:cNvSpPr>
      </xdr:nvSpPr>
      <xdr:spPr bwMode="auto">
        <a:xfrm>
          <a:off x="953859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34405" name="WordArt 6"/>
        <xdr:cNvSpPr>
          <a:spLocks noChangeArrowheads="1" noChangeShapeType="1" noTextEdit="1"/>
        </xdr:cNvSpPr>
      </xdr:nvSpPr>
      <xdr:spPr bwMode="auto">
        <a:xfrm>
          <a:off x="953859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45</xdr:row>
      <xdr:rowOff>121947</xdr:rowOff>
    </xdr:from>
    <xdr:to>
      <xdr:col>75</xdr:col>
      <xdr:colOff>1012243</xdr:colOff>
      <xdr:row>46</xdr:row>
      <xdr:rowOff>96744</xdr:rowOff>
    </xdr:to>
    <xdr:sp macro="" textlink="">
      <xdr:nvSpPr>
        <xdr:cNvPr id="34406" name="WordArt 6"/>
        <xdr:cNvSpPr>
          <a:spLocks noChangeArrowheads="1" noChangeShapeType="1" noTextEdit="1"/>
        </xdr:cNvSpPr>
      </xdr:nvSpPr>
      <xdr:spPr bwMode="auto">
        <a:xfrm>
          <a:off x="969861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45</xdr:row>
      <xdr:rowOff>121947</xdr:rowOff>
    </xdr:from>
    <xdr:to>
      <xdr:col>75</xdr:col>
      <xdr:colOff>1012243</xdr:colOff>
      <xdr:row>46</xdr:row>
      <xdr:rowOff>96744</xdr:rowOff>
    </xdr:to>
    <xdr:sp macro="" textlink="">
      <xdr:nvSpPr>
        <xdr:cNvPr id="34407" name="WordArt 6"/>
        <xdr:cNvSpPr>
          <a:spLocks noChangeArrowheads="1" noChangeShapeType="1" noTextEdit="1"/>
        </xdr:cNvSpPr>
      </xdr:nvSpPr>
      <xdr:spPr bwMode="auto">
        <a:xfrm>
          <a:off x="969861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34408" name="WordArt 6"/>
        <xdr:cNvSpPr>
          <a:spLocks noChangeArrowheads="1" noChangeShapeType="1" noTextEdit="1"/>
        </xdr:cNvSpPr>
      </xdr:nvSpPr>
      <xdr:spPr bwMode="auto">
        <a:xfrm>
          <a:off x="1119594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34409" name="WordArt 6"/>
        <xdr:cNvSpPr>
          <a:spLocks noChangeArrowheads="1" noChangeShapeType="1" noTextEdit="1"/>
        </xdr:cNvSpPr>
      </xdr:nvSpPr>
      <xdr:spPr bwMode="auto">
        <a:xfrm>
          <a:off x="1119594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4410" name="WordArt 6"/>
        <xdr:cNvSpPr>
          <a:spLocks noChangeArrowheads="1" noChangeShapeType="1" noTextEdit="1"/>
        </xdr:cNvSpPr>
      </xdr:nvSpPr>
      <xdr:spPr bwMode="auto">
        <a:xfrm>
          <a:off x="1092174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34411" name="WordArt 6"/>
        <xdr:cNvSpPr>
          <a:spLocks noChangeArrowheads="1" noChangeShapeType="1" noTextEdit="1"/>
        </xdr:cNvSpPr>
      </xdr:nvSpPr>
      <xdr:spPr bwMode="auto">
        <a:xfrm>
          <a:off x="1109509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12"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45</xdr:row>
      <xdr:rowOff>121947</xdr:rowOff>
    </xdr:from>
    <xdr:to>
      <xdr:col>80</xdr:col>
      <xdr:colOff>1012243</xdr:colOff>
      <xdr:row>46</xdr:row>
      <xdr:rowOff>96744</xdr:rowOff>
    </xdr:to>
    <xdr:sp macro="" textlink="">
      <xdr:nvSpPr>
        <xdr:cNvPr id="34413" name="WordArt 6"/>
        <xdr:cNvSpPr>
          <a:spLocks noChangeArrowheads="1" noChangeShapeType="1" noTextEdit="1"/>
        </xdr:cNvSpPr>
      </xdr:nvSpPr>
      <xdr:spPr bwMode="auto">
        <a:xfrm>
          <a:off x="1053300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45</xdr:row>
      <xdr:rowOff>121947</xdr:rowOff>
    </xdr:from>
    <xdr:to>
      <xdr:col>80</xdr:col>
      <xdr:colOff>1012243</xdr:colOff>
      <xdr:row>46</xdr:row>
      <xdr:rowOff>96744</xdr:rowOff>
    </xdr:to>
    <xdr:sp macro="" textlink="">
      <xdr:nvSpPr>
        <xdr:cNvPr id="34414" name="WordArt 6"/>
        <xdr:cNvSpPr>
          <a:spLocks noChangeArrowheads="1" noChangeShapeType="1" noTextEdit="1"/>
        </xdr:cNvSpPr>
      </xdr:nvSpPr>
      <xdr:spPr bwMode="auto">
        <a:xfrm>
          <a:off x="1053300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34415" name="WordArt 6"/>
        <xdr:cNvSpPr>
          <a:spLocks noChangeArrowheads="1" noChangeShapeType="1" noTextEdit="1"/>
        </xdr:cNvSpPr>
      </xdr:nvSpPr>
      <xdr:spPr bwMode="auto">
        <a:xfrm>
          <a:off x="943774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416"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417"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418"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45</xdr:row>
      <xdr:rowOff>121947</xdr:rowOff>
    </xdr:from>
    <xdr:to>
      <xdr:col>81</xdr:col>
      <xdr:colOff>1012243</xdr:colOff>
      <xdr:row>46</xdr:row>
      <xdr:rowOff>96744</xdr:rowOff>
    </xdr:to>
    <xdr:sp macro="" textlink="">
      <xdr:nvSpPr>
        <xdr:cNvPr id="34419" name="WordArt 6"/>
        <xdr:cNvSpPr>
          <a:spLocks noChangeArrowheads="1" noChangeShapeType="1" noTextEdit="1"/>
        </xdr:cNvSpPr>
      </xdr:nvSpPr>
      <xdr:spPr bwMode="auto">
        <a:xfrm>
          <a:off x="1070254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34420" name="WordArt 6"/>
        <xdr:cNvSpPr>
          <a:spLocks noChangeArrowheads="1" noChangeShapeType="1" noTextEdit="1"/>
        </xdr:cNvSpPr>
      </xdr:nvSpPr>
      <xdr:spPr bwMode="auto">
        <a:xfrm>
          <a:off x="953859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45</xdr:row>
      <xdr:rowOff>121947</xdr:rowOff>
    </xdr:from>
    <xdr:to>
      <xdr:col>74</xdr:col>
      <xdr:colOff>1012243</xdr:colOff>
      <xdr:row>46</xdr:row>
      <xdr:rowOff>96744</xdr:rowOff>
    </xdr:to>
    <xdr:sp macro="" textlink="">
      <xdr:nvSpPr>
        <xdr:cNvPr id="34421" name="WordArt 6"/>
        <xdr:cNvSpPr>
          <a:spLocks noChangeArrowheads="1" noChangeShapeType="1" noTextEdit="1"/>
        </xdr:cNvSpPr>
      </xdr:nvSpPr>
      <xdr:spPr bwMode="auto">
        <a:xfrm>
          <a:off x="953859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45</xdr:row>
      <xdr:rowOff>121947</xdr:rowOff>
    </xdr:from>
    <xdr:to>
      <xdr:col>75</xdr:col>
      <xdr:colOff>1012243</xdr:colOff>
      <xdr:row>46</xdr:row>
      <xdr:rowOff>96744</xdr:rowOff>
    </xdr:to>
    <xdr:sp macro="" textlink="">
      <xdr:nvSpPr>
        <xdr:cNvPr id="34422" name="WordArt 6"/>
        <xdr:cNvSpPr>
          <a:spLocks noChangeArrowheads="1" noChangeShapeType="1" noTextEdit="1"/>
        </xdr:cNvSpPr>
      </xdr:nvSpPr>
      <xdr:spPr bwMode="auto">
        <a:xfrm>
          <a:off x="969861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45</xdr:row>
      <xdr:rowOff>121947</xdr:rowOff>
    </xdr:from>
    <xdr:to>
      <xdr:col>75</xdr:col>
      <xdr:colOff>1012243</xdr:colOff>
      <xdr:row>46</xdr:row>
      <xdr:rowOff>96744</xdr:rowOff>
    </xdr:to>
    <xdr:sp macro="" textlink="">
      <xdr:nvSpPr>
        <xdr:cNvPr id="34423" name="WordArt 6"/>
        <xdr:cNvSpPr>
          <a:spLocks noChangeArrowheads="1" noChangeShapeType="1" noTextEdit="1"/>
        </xdr:cNvSpPr>
      </xdr:nvSpPr>
      <xdr:spPr bwMode="auto">
        <a:xfrm>
          <a:off x="969861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34424" name="WordArt 6"/>
        <xdr:cNvSpPr>
          <a:spLocks noChangeArrowheads="1" noChangeShapeType="1" noTextEdit="1"/>
        </xdr:cNvSpPr>
      </xdr:nvSpPr>
      <xdr:spPr bwMode="auto">
        <a:xfrm>
          <a:off x="1119594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34425" name="WordArt 6"/>
        <xdr:cNvSpPr>
          <a:spLocks noChangeArrowheads="1" noChangeShapeType="1" noTextEdit="1"/>
        </xdr:cNvSpPr>
      </xdr:nvSpPr>
      <xdr:spPr bwMode="auto">
        <a:xfrm>
          <a:off x="1119594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2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2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28"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29"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3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31"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32"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33"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34"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35"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3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37"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38"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39"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4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41"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42"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43"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44"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45"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4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4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48"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49"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5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51"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52"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53"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54"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55"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5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5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58"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59"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6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61"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62"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63"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64"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65"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6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6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68"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69"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7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71"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72"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73"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74"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75"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76"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77"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78"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79"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8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81"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82"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83"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84"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85"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8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8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88"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45</xdr:row>
      <xdr:rowOff>121947</xdr:rowOff>
    </xdr:from>
    <xdr:to>
      <xdr:col>79</xdr:col>
      <xdr:colOff>1012243</xdr:colOff>
      <xdr:row>46</xdr:row>
      <xdr:rowOff>96744</xdr:rowOff>
    </xdr:to>
    <xdr:sp macro="" textlink="">
      <xdr:nvSpPr>
        <xdr:cNvPr id="34489" name="WordArt 6"/>
        <xdr:cNvSpPr>
          <a:spLocks noChangeArrowheads="1" noChangeShapeType="1" noTextEdit="1"/>
        </xdr:cNvSpPr>
      </xdr:nvSpPr>
      <xdr:spPr bwMode="auto">
        <a:xfrm>
          <a:off x="10367269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9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91"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92"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93"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94"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95"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9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49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98"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499"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0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01"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502"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34503" name="WordArt 6"/>
        <xdr:cNvSpPr>
          <a:spLocks noChangeArrowheads="1" noChangeShapeType="1" noTextEdit="1"/>
        </xdr:cNvSpPr>
      </xdr:nvSpPr>
      <xdr:spPr bwMode="auto">
        <a:xfrm>
          <a:off x="1060170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04"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05"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0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0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34508" name="WordArt 6"/>
        <xdr:cNvSpPr>
          <a:spLocks noChangeArrowheads="1" noChangeShapeType="1" noTextEdit="1"/>
        </xdr:cNvSpPr>
      </xdr:nvSpPr>
      <xdr:spPr bwMode="auto">
        <a:xfrm>
          <a:off x="1043215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34509" name="WordArt 6"/>
        <xdr:cNvSpPr>
          <a:spLocks noChangeArrowheads="1" noChangeShapeType="1" noTextEdit="1"/>
        </xdr:cNvSpPr>
      </xdr:nvSpPr>
      <xdr:spPr bwMode="auto">
        <a:xfrm>
          <a:off x="1043215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34510" name="WordArt 6"/>
        <xdr:cNvSpPr>
          <a:spLocks noChangeArrowheads="1" noChangeShapeType="1" noTextEdit="1"/>
        </xdr:cNvSpPr>
      </xdr:nvSpPr>
      <xdr:spPr bwMode="auto">
        <a:xfrm>
          <a:off x="1043215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34511" name="WordArt 6"/>
        <xdr:cNvSpPr>
          <a:spLocks noChangeArrowheads="1" noChangeShapeType="1" noTextEdit="1"/>
        </xdr:cNvSpPr>
      </xdr:nvSpPr>
      <xdr:spPr bwMode="auto">
        <a:xfrm>
          <a:off x="1043215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34512" name="WordArt 6"/>
        <xdr:cNvSpPr>
          <a:spLocks noChangeArrowheads="1" noChangeShapeType="1" noTextEdit="1"/>
        </xdr:cNvSpPr>
      </xdr:nvSpPr>
      <xdr:spPr bwMode="auto">
        <a:xfrm>
          <a:off x="1043215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34513" name="WordArt 6"/>
        <xdr:cNvSpPr>
          <a:spLocks noChangeArrowheads="1" noChangeShapeType="1" noTextEdit="1"/>
        </xdr:cNvSpPr>
      </xdr:nvSpPr>
      <xdr:spPr bwMode="auto">
        <a:xfrm>
          <a:off x="1043215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14"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15"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16"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17"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18"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19"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20"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21"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22"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34523" name="WordArt 6"/>
        <xdr:cNvSpPr>
          <a:spLocks noChangeArrowheads="1" noChangeShapeType="1" noTextEdit="1"/>
        </xdr:cNvSpPr>
      </xdr:nvSpPr>
      <xdr:spPr bwMode="auto">
        <a:xfrm>
          <a:off x="10266420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34524" name="WordArt 6"/>
        <xdr:cNvSpPr>
          <a:spLocks noChangeArrowheads="1" noChangeShapeType="1" noTextEdit="1"/>
        </xdr:cNvSpPr>
      </xdr:nvSpPr>
      <xdr:spPr bwMode="auto">
        <a:xfrm>
          <a:off x="888910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45</xdr:row>
      <xdr:rowOff>121947</xdr:rowOff>
    </xdr:from>
    <xdr:to>
      <xdr:col>71</xdr:col>
      <xdr:colOff>1012243</xdr:colOff>
      <xdr:row>46</xdr:row>
      <xdr:rowOff>96744</xdr:rowOff>
    </xdr:to>
    <xdr:sp macro="" textlink="">
      <xdr:nvSpPr>
        <xdr:cNvPr id="34525" name="WordArt 6"/>
        <xdr:cNvSpPr>
          <a:spLocks noChangeArrowheads="1" noChangeShapeType="1" noTextEdit="1"/>
        </xdr:cNvSpPr>
      </xdr:nvSpPr>
      <xdr:spPr bwMode="auto">
        <a:xfrm>
          <a:off x="898995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45</xdr:row>
      <xdr:rowOff>121947</xdr:rowOff>
    </xdr:from>
    <xdr:to>
      <xdr:col>71</xdr:col>
      <xdr:colOff>1012243</xdr:colOff>
      <xdr:row>46</xdr:row>
      <xdr:rowOff>96744</xdr:rowOff>
    </xdr:to>
    <xdr:sp macro="" textlink="">
      <xdr:nvSpPr>
        <xdr:cNvPr id="34526" name="WordArt 6"/>
        <xdr:cNvSpPr>
          <a:spLocks noChangeArrowheads="1" noChangeShapeType="1" noTextEdit="1"/>
        </xdr:cNvSpPr>
      </xdr:nvSpPr>
      <xdr:spPr bwMode="auto">
        <a:xfrm>
          <a:off x="898995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34527" name="WordArt 6"/>
        <xdr:cNvSpPr>
          <a:spLocks noChangeArrowheads="1" noChangeShapeType="1" noTextEdit="1"/>
        </xdr:cNvSpPr>
      </xdr:nvSpPr>
      <xdr:spPr bwMode="auto">
        <a:xfrm>
          <a:off x="88891056"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45</xdr:row>
      <xdr:rowOff>121947</xdr:rowOff>
    </xdr:from>
    <xdr:to>
      <xdr:col>71</xdr:col>
      <xdr:colOff>1012243</xdr:colOff>
      <xdr:row>46</xdr:row>
      <xdr:rowOff>96744</xdr:rowOff>
    </xdr:to>
    <xdr:sp macro="" textlink="">
      <xdr:nvSpPr>
        <xdr:cNvPr id="34528" name="WordArt 6"/>
        <xdr:cNvSpPr>
          <a:spLocks noChangeArrowheads="1" noChangeShapeType="1" noTextEdit="1"/>
        </xdr:cNvSpPr>
      </xdr:nvSpPr>
      <xdr:spPr bwMode="auto">
        <a:xfrm>
          <a:off x="898995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45</xdr:row>
      <xdr:rowOff>121947</xdr:rowOff>
    </xdr:from>
    <xdr:to>
      <xdr:col>71</xdr:col>
      <xdr:colOff>1012243</xdr:colOff>
      <xdr:row>46</xdr:row>
      <xdr:rowOff>96744</xdr:rowOff>
    </xdr:to>
    <xdr:sp macro="" textlink="">
      <xdr:nvSpPr>
        <xdr:cNvPr id="34529" name="WordArt 6"/>
        <xdr:cNvSpPr>
          <a:spLocks noChangeArrowheads="1" noChangeShapeType="1" noTextEdit="1"/>
        </xdr:cNvSpPr>
      </xdr:nvSpPr>
      <xdr:spPr bwMode="auto">
        <a:xfrm>
          <a:off x="89899543" y="225628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4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5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2856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2856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6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28563"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2856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6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28566"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2856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2856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28569"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2857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7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8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8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7</xdr:row>
      <xdr:rowOff>121947</xdr:rowOff>
    </xdr:from>
    <xdr:to>
      <xdr:col>26</xdr:col>
      <xdr:colOff>1012243</xdr:colOff>
      <xdr:row>8</xdr:row>
      <xdr:rowOff>96744</xdr:rowOff>
    </xdr:to>
    <xdr:sp macro="" textlink="">
      <xdr:nvSpPr>
        <xdr:cNvPr id="2858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7</xdr:row>
      <xdr:rowOff>121947</xdr:rowOff>
    </xdr:from>
    <xdr:to>
      <xdr:col>26</xdr:col>
      <xdr:colOff>1012243</xdr:colOff>
      <xdr:row>8</xdr:row>
      <xdr:rowOff>96744</xdr:rowOff>
    </xdr:to>
    <xdr:sp macro="" textlink="">
      <xdr:nvSpPr>
        <xdr:cNvPr id="28583"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8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7</xdr:row>
      <xdr:rowOff>121947</xdr:rowOff>
    </xdr:from>
    <xdr:to>
      <xdr:col>26</xdr:col>
      <xdr:colOff>1012243</xdr:colOff>
      <xdr:row>8</xdr:row>
      <xdr:rowOff>96744</xdr:rowOff>
    </xdr:to>
    <xdr:sp macro="" textlink="">
      <xdr:nvSpPr>
        <xdr:cNvPr id="2858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7</xdr:row>
      <xdr:rowOff>121947</xdr:rowOff>
    </xdr:from>
    <xdr:to>
      <xdr:col>26</xdr:col>
      <xdr:colOff>1012243</xdr:colOff>
      <xdr:row>8</xdr:row>
      <xdr:rowOff>96744</xdr:rowOff>
    </xdr:to>
    <xdr:sp macro="" textlink="">
      <xdr:nvSpPr>
        <xdr:cNvPr id="28586"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8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7</xdr:row>
      <xdr:rowOff>121947</xdr:rowOff>
    </xdr:from>
    <xdr:to>
      <xdr:col>26</xdr:col>
      <xdr:colOff>1012243</xdr:colOff>
      <xdr:row>8</xdr:row>
      <xdr:rowOff>96744</xdr:rowOff>
    </xdr:to>
    <xdr:sp macro="" textlink="">
      <xdr:nvSpPr>
        <xdr:cNvPr id="2858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7</xdr:row>
      <xdr:rowOff>121947</xdr:rowOff>
    </xdr:from>
    <xdr:to>
      <xdr:col>26</xdr:col>
      <xdr:colOff>1012243</xdr:colOff>
      <xdr:row>8</xdr:row>
      <xdr:rowOff>96744</xdr:rowOff>
    </xdr:to>
    <xdr:sp macro="" textlink="">
      <xdr:nvSpPr>
        <xdr:cNvPr id="28589"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7</xdr:row>
      <xdr:rowOff>121947</xdr:rowOff>
    </xdr:from>
    <xdr:to>
      <xdr:col>26</xdr:col>
      <xdr:colOff>3756</xdr:colOff>
      <xdr:row>8</xdr:row>
      <xdr:rowOff>96744</xdr:rowOff>
    </xdr:to>
    <xdr:sp macro="" textlink="">
      <xdr:nvSpPr>
        <xdr:cNvPr id="2859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7</xdr:row>
      <xdr:rowOff>121947</xdr:rowOff>
    </xdr:from>
    <xdr:to>
      <xdr:col>26</xdr:col>
      <xdr:colOff>1012243</xdr:colOff>
      <xdr:row>8</xdr:row>
      <xdr:rowOff>96744</xdr:rowOff>
    </xdr:to>
    <xdr:sp macro="" textlink="">
      <xdr:nvSpPr>
        <xdr:cNvPr id="2859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1012243</xdr:colOff>
      <xdr:row>7</xdr:row>
      <xdr:rowOff>121947</xdr:rowOff>
    </xdr:from>
    <xdr:to>
      <xdr:col>26</xdr:col>
      <xdr:colOff>1012243</xdr:colOff>
      <xdr:row>8</xdr:row>
      <xdr:rowOff>96744</xdr:rowOff>
    </xdr:to>
    <xdr:sp macro="" textlink="">
      <xdr:nvSpPr>
        <xdr:cNvPr id="2859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60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60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60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60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60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60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60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60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61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61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61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61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61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61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61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61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61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61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62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62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3262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3262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3262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3262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3262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122886</xdr:rowOff>
    </xdr:from>
    <xdr:to>
      <xdr:col>32</xdr:col>
      <xdr:colOff>3756</xdr:colOff>
      <xdr:row>15</xdr:row>
      <xdr:rowOff>97683</xdr:rowOff>
    </xdr:to>
    <xdr:sp macro="" textlink="">
      <xdr:nvSpPr>
        <xdr:cNvPr id="3262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62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62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63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63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63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63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63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63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63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63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1257881</xdr:colOff>
      <xdr:row>22</xdr:row>
      <xdr:rowOff>28575</xdr:rowOff>
    </xdr:from>
    <xdr:to>
      <xdr:col>32</xdr:col>
      <xdr:colOff>1257881</xdr:colOff>
      <xdr:row>23</xdr:row>
      <xdr:rowOff>3373</xdr:rowOff>
    </xdr:to>
    <xdr:sp macro="" textlink="">
      <xdr:nvSpPr>
        <xdr:cNvPr id="3263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63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64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64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64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64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64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64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64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64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64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3264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3265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3265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3265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3265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3265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65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65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65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65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65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66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66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66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66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66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66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66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66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66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66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67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67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67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67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67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3267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3267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3267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3267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3267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3268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68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68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68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68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68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68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68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68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68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69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69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69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69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69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69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69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69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69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69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70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3270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3270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3270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3270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3270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3270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0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0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0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1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1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1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1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1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1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1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71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71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71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72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72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72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72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72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72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72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3272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3272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3272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3273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3273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3273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3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3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3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3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3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3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3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4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4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4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74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74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17</xdr:row>
      <xdr:rowOff>111125</xdr:rowOff>
    </xdr:from>
    <xdr:to>
      <xdr:col>32</xdr:col>
      <xdr:colOff>1012243</xdr:colOff>
      <xdr:row>18</xdr:row>
      <xdr:rowOff>82550</xdr:rowOff>
    </xdr:to>
    <xdr:sp macro="" textlink="">
      <xdr:nvSpPr>
        <xdr:cNvPr id="3274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123825</xdr:rowOff>
    </xdr:from>
    <xdr:to>
      <xdr:col>32</xdr:col>
      <xdr:colOff>1012243</xdr:colOff>
      <xdr:row>16</xdr:row>
      <xdr:rowOff>98623</xdr:rowOff>
    </xdr:to>
    <xdr:sp macro="" textlink="">
      <xdr:nvSpPr>
        <xdr:cNvPr id="3274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74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74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109246</xdr:rowOff>
    </xdr:from>
    <xdr:to>
      <xdr:col>32</xdr:col>
      <xdr:colOff>1012243</xdr:colOff>
      <xdr:row>16</xdr:row>
      <xdr:rowOff>90857</xdr:rowOff>
    </xdr:to>
    <xdr:sp macro="" textlink="">
      <xdr:nvSpPr>
        <xdr:cNvPr id="3274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13</xdr:row>
      <xdr:rowOff>121947</xdr:rowOff>
    </xdr:from>
    <xdr:to>
      <xdr:col>32</xdr:col>
      <xdr:colOff>1012243</xdr:colOff>
      <xdr:row>14</xdr:row>
      <xdr:rowOff>96744</xdr:rowOff>
    </xdr:to>
    <xdr:sp macro="" textlink="">
      <xdr:nvSpPr>
        <xdr:cNvPr id="3275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75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110186</xdr:rowOff>
    </xdr:from>
    <xdr:to>
      <xdr:col>32</xdr:col>
      <xdr:colOff>1012243</xdr:colOff>
      <xdr:row>17</xdr:row>
      <xdr:rowOff>91796</xdr:rowOff>
    </xdr:to>
    <xdr:sp macro="" textlink="">
      <xdr:nvSpPr>
        <xdr:cNvPr id="3275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16</xdr:row>
      <xdr:rowOff>111125</xdr:rowOff>
    </xdr:from>
    <xdr:to>
      <xdr:col>32</xdr:col>
      <xdr:colOff>3756</xdr:colOff>
      <xdr:row>17</xdr:row>
      <xdr:rowOff>82550</xdr:rowOff>
    </xdr:to>
    <xdr:sp macro="" textlink="">
      <xdr:nvSpPr>
        <xdr:cNvPr id="3275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14</xdr:row>
      <xdr:rowOff>123825</xdr:rowOff>
    </xdr:from>
    <xdr:to>
      <xdr:col>32</xdr:col>
      <xdr:colOff>3756</xdr:colOff>
      <xdr:row>15</xdr:row>
      <xdr:rowOff>98623</xdr:rowOff>
    </xdr:to>
    <xdr:sp macro="" textlink="">
      <xdr:nvSpPr>
        <xdr:cNvPr id="3275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14</xdr:row>
      <xdr:rowOff>109246</xdr:rowOff>
    </xdr:from>
    <xdr:to>
      <xdr:col>32</xdr:col>
      <xdr:colOff>3756</xdr:colOff>
      <xdr:row>15</xdr:row>
      <xdr:rowOff>90857</xdr:rowOff>
    </xdr:to>
    <xdr:sp macro="" textlink="">
      <xdr:nvSpPr>
        <xdr:cNvPr id="3275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12</xdr:row>
      <xdr:rowOff>121947</xdr:rowOff>
    </xdr:from>
    <xdr:to>
      <xdr:col>32</xdr:col>
      <xdr:colOff>3756</xdr:colOff>
      <xdr:row>13</xdr:row>
      <xdr:rowOff>96744</xdr:rowOff>
    </xdr:to>
    <xdr:sp macro="" textlink="">
      <xdr:nvSpPr>
        <xdr:cNvPr id="3275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15</xdr:row>
      <xdr:rowOff>110186</xdr:rowOff>
    </xdr:from>
    <xdr:to>
      <xdr:col>32</xdr:col>
      <xdr:colOff>3756</xdr:colOff>
      <xdr:row>16</xdr:row>
      <xdr:rowOff>91796</xdr:rowOff>
    </xdr:to>
    <xdr:sp macro="" textlink="">
      <xdr:nvSpPr>
        <xdr:cNvPr id="3275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3756</xdr:colOff>
      <xdr:row>13</xdr:row>
      <xdr:rowOff>122886</xdr:rowOff>
    </xdr:from>
    <xdr:to>
      <xdr:col>32</xdr:col>
      <xdr:colOff>3756</xdr:colOff>
      <xdr:row>14</xdr:row>
      <xdr:rowOff>97683</xdr:rowOff>
    </xdr:to>
    <xdr:sp macro="" textlink="">
      <xdr:nvSpPr>
        <xdr:cNvPr id="3275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5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6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6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6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6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6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6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6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6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7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7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1107493</xdr:colOff>
      <xdr:row>12</xdr:row>
      <xdr:rowOff>121947</xdr:rowOff>
    </xdr:from>
    <xdr:to>
      <xdr:col>32</xdr:col>
      <xdr:colOff>1107493</xdr:colOff>
      <xdr:row>13</xdr:row>
      <xdr:rowOff>96744</xdr:rowOff>
    </xdr:to>
    <xdr:sp macro="" textlink="">
      <xdr:nvSpPr>
        <xdr:cNvPr id="3277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7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7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7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7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7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8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8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8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8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8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8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8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8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8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9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79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79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79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79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79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80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16</xdr:row>
      <xdr:rowOff>111125</xdr:rowOff>
    </xdr:from>
    <xdr:to>
      <xdr:col>32</xdr:col>
      <xdr:colOff>1012243</xdr:colOff>
      <xdr:row>17</xdr:row>
      <xdr:rowOff>82550</xdr:rowOff>
    </xdr:to>
    <xdr:sp macro="" textlink="">
      <xdr:nvSpPr>
        <xdr:cNvPr id="3280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14</xdr:row>
      <xdr:rowOff>123825</xdr:rowOff>
    </xdr:from>
    <xdr:to>
      <xdr:col>32</xdr:col>
      <xdr:colOff>1012243</xdr:colOff>
      <xdr:row>15</xdr:row>
      <xdr:rowOff>98623</xdr:rowOff>
    </xdr:to>
    <xdr:sp macro="" textlink="">
      <xdr:nvSpPr>
        <xdr:cNvPr id="3280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80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12</xdr:row>
      <xdr:rowOff>121947</xdr:rowOff>
    </xdr:from>
    <xdr:to>
      <xdr:col>32</xdr:col>
      <xdr:colOff>1012243</xdr:colOff>
      <xdr:row>13</xdr:row>
      <xdr:rowOff>96744</xdr:rowOff>
    </xdr:to>
    <xdr:sp macro="" textlink="">
      <xdr:nvSpPr>
        <xdr:cNvPr id="3280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14</xdr:row>
      <xdr:rowOff>109246</xdr:rowOff>
    </xdr:from>
    <xdr:to>
      <xdr:col>32</xdr:col>
      <xdr:colOff>1012243</xdr:colOff>
      <xdr:row>15</xdr:row>
      <xdr:rowOff>90857</xdr:rowOff>
    </xdr:to>
    <xdr:sp macro="" textlink="">
      <xdr:nvSpPr>
        <xdr:cNvPr id="3280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916993</xdr:colOff>
      <xdr:row>12</xdr:row>
      <xdr:rowOff>121947</xdr:rowOff>
    </xdr:from>
    <xdr:to>
      <xdr:col>32</xdr:col>
      <xdr:colOff>916993</xdr:colOff>
      <xdr:row>13</xdr:row>
      <xdr:rowOff>96744</xdr:rowOff>
    </xdr:to>
    <xdr:sp macro="" textlink="">
      <xdr:nvSpPr>
        <xdr:cNvPr id="32806" name="WordArt 6"/>
        <xdr:cNvSpPr>
          <a:spLocks noChangeArrowheads="1" noChangeShapeType="1" noTextEdit="1"/>
        </xdr:cNvSpPr>
      </xdr:nvSpPr>
      <xdr:spPr bwMode="auto">
        <a:xfrm>
          <a:off x="458940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80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15</xdr:row>
      <xdr:rowOff>110186</xdr:rowOff>
    </xdr:from>
    <xdr:to>
      <xdr:col>32</xdr:col>
      <xdr:colOff>1012243</xdr:colOff>
      <xdr:row>16</xdr:row>
      <xdr:rowOff>91796</xdr:rowOff>
    </xdr:to>
    <xdr:sp macro="" textlink="">
      <xdr:nvSpPr>
        <xdr:cNvPr id="3280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1257881</xdr:colOff>
      <xdr:row>22</xdr:row>
      <xdr:rowOff>28575</xdr:rowOff>
    </xdr:from>
    <xdr:to>
      <xdr:col>32</xdr:col>
      <xdr:colOff>1257881</xdr:colOff>
      <xdr:row>23</xdr:row>
      <xdr:rowOff>3373</xdr:rowOff>
    </xdr:to>
    <xdr:sp macro="" textlink="">
      <xdr:nvSpPr>
        <xdr:cNvPr id="3280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1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2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282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282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2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282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282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2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282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282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7</xdr:row>
      <xdr:rowOff>121947</xdr:rowOff>
    </xdr:from>
    <xdr:to>
      <xdr:col>29</xdr:col>
      <xdr:colOff>3756</xdr:colOff>
      <xdr:row>8</xdr:row>
      <xdr:rowOff>96744</xdr:rowOff>
    </xdr:to>
    <xdr:sp macro="" textlink="">
      <xdr:nvSpPr>
        <xdr:cNvPr id="3282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283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1012243</xdr:colOff>
      <xdr:row>7</xdr:row>
      <xdr:rowOff>121947</xdr:rowOff>
    </xdr:from>
    <xdr:to>
      <xdr:col>29</xdr:col>
      <xdr:colOff>1012243</xdr:colOff>
      <xdr:row>8</xdr:row>
      <xdr:rowOff>96744</xdr:rowOff>
    </xdr:to>
    <xdr:sp macro="" textlink="">
      <xdr:nvSpPr>
        <xdr:cNvPr id="3283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83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83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83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83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83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83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83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83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84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84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84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84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84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84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84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84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84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84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85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85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3285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3285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3285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3285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3285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122886</xdr:rowOff>
    </xdr:from>
    <xdr:to>
      <xdr:col>33</xdr:col>
      <xdr:colOff>3756</xdr:colOff>
      <xdr:row>15</xdr:row>
      <xdr:rowOff>97683</xdr:rowOff>
    </xdr:to>
    <xdr:sp macro="" textlink="">
      <xdr:nvSpPr>
        <xdr:cNvPr id="3285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85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85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86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86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86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86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86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86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86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8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1257881</xdr:colOff>
      <xdr:row>22</xdr:row>
      <xdr:rowOff>28575</xdr:rowOff>
    </xdr:from>
    <xdr:to>
      <xdr:col>33</xdr:col>
      <xdr:colOff>1257881</xdr:colOff>
      <xdr:row>23</xdr:row>
      <xdr:rowOff>3373</xdr:rowOff>
    </xdr:to>
    <xdr:sp macro="" textlink="">
      <xdr:nvSpPr>
        <xdr:cNvPr id="3286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86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87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87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87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87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87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87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87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87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87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3287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3288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3288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3288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3288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3288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88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88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88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88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88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89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89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89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89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89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89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89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89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89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89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90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90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90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90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90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3290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3290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3290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3290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3290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3291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1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91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1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91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91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91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91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91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91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92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92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92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92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92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92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92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92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92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92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93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3293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3293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3293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3293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3293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3293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3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93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9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94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94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9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94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94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94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94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94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94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95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95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95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95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95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95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95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3295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3295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3295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3296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3296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3296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6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96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6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96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96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96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96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97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97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97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97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97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17</xdr:row>
      <xdr:rowOff>111125</xdr:rowOff>
    </xdr:from>
    <xdr:to>
      <xdr:col>33</xdr:col>
      <xdr:colOff>1012243</xdr:colOff>
      <xdr:row>18</xdr:row>
      <xdr:rowOff>82550</xdr:rowOff>
    </xdr:to>
    <xdr:sp macro="" textlink="">
      <xdr:nvSpPr>
        <xdr:cNvPr id="3297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123825</xdr:rowOff>
    </xdr:from>
    <xdr:to>
      <xdr:col>33</xdr:col>
      <xdr:colOff>1012243</xdr:colOff>
      <xdr:row>16</xdr:row>
      <xdr:rowOff>98623</xdr:rowOff>
    </xdr:to>
    <xdr:sp macro="" textlink="">
      <xdr:nvSpPr>
        <xdr:cNvPr id="3297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97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97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109246</xdr:rowOff>
    </xdr:from>
    <xdr:to>
      <xdr:col>33</xdr:col>
      <xdr:colOff>1012243</xdr:colOff>
      <xdr:row>16</xdr:row>
      <xdr:rowOff>90857</xdr:rowOff>
    </xdr:to>
    <xdr:sp macro="" textlink="">
      <xdr:nvSpPr>
        <xdr:cNvPr id="3297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13</xdr:row>
      <xdr:rowOff>121947</xdr:rowOff>
    </xdr:from>
    <xdr:to>
      <xdr:col>33</xdr:col>
      <xdr:colOff>1012243</xdr:colOff>
      <xdr:row>14</xdr:row>
      <xdr:rowOff>96744</xdr:rowOff>
    </xdr:to>
    <xdr:sp macro="" textlink="">
      <xdr:nvSpPr>
        <xdr:cNvPr id="3298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98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110186</xdr:rowOff>
    </xdr:from>
    <xdr:to>
      <xdr:col>33</xdr:col>
      <xdr:colOff>1012243</xdr:colOff>
      <xdr:row>17</xdr:row>
      <xdr:rowOff>91796</xdr:rowOff>
    </xdr:to>
    <xdr:sp macro="" textlink="">
      <xdr:nvSpPr>
        <xdr:cNvPr id="3298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16</xdr:row>
      <xdr:rowOff>111125</xdr:rowOff>
    </xdr:from>
    <xdr:to>
      <xdr:col>33</xdr:col>
      <xdr:colOff>3756</xdr:colOff>
      <xdr:row>17</xdr:row>
      <xdr:rowOff>82550</xdr:rowOff>
    </xdr:to>
    <xdr:sp macro="" textlink="">
      <xdr:nvSpPr>
        <xdr:cNvPr id="3298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14</xdr:row>
      <xdr:rowOff>123825</xdr:rowOff>
    </xdr:from>
    <xdr:to>
      <xdr:col>33</xdr:col>
      <xdr:colOff>3756</xdr:colOff>
      <xdr:row>15</xdr:row>
      <xdr:rowOff>98623</xdr:rowOff>
    </xdr:to>
    <xdr:sp macro="" textlink="">
      <xdr:nvSpPr>
        <xdr:cNvPr id="3298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14</xdr:row>
      <xdr:rowOff>109246</xdr:rowOff>
    </xdr:from>
    <xdr:to>
      <xdr:col>33</xdr:col>
      <xdr:colOff>3756</xdr:colOff>
      <xdr:row>15</xdr:row>
      <xdr:rowOff>90857</xdr:rowOff>
    </xdr:to>
    <xdr:sp macro="" textlink="">
      <xdr:nvSpPr>
        <xdr:cNvPr id="3298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12</xdr:row>
      <xdr:rowOff>121947</xdr:rowOff>
    </xdr:from>
    <xdr:to>
      <xdr:col>33</xdr:col>
      <xdr:colOff>3756</xdr:colOff>
      <xdr:row>13</xdr:row>
      <xdr:rowOff>96744</xdr:rowOff>
    </xdr:to>
    <xdr:sp macro="" textlink="">
      <xdr:nvSpPr>
        <xdr:cNvPr id="3298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15</xdr:row>
      <xdr:rowOff>110186</xdr:rowOff>
    </xdr:from>
    <xdr:to>
      <xdr:col>33</xdr:col>
      <xdr:colOff>3756</xdr:colOff>
      <xdr:row>16</xdr:row>
      <xdr:rowOff>91796</xdr:rowOff>
    </xdr:to>
    <xdr:sp macro="" textlink="">
      <xdr:nvSpPr>
        <xdr:cNvPr id="3298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13</xdr:row>
      <xdr:rowOff>122886</xdr:rowOff>
    </xdr:from>
    <xdr:to>
      <xdr:col>33</xdr:col>
      <xdr:colOff>3756</xdr:colOff>
      <xdr:row>14</xdr:row>
      <xdr:rowOff>97683</xdr:rowOff>
    </xdr:to>
    <xdr:sp macro="" textlink="">
      <xdr:nvSpPr>
        <xdr:cNvPr id="3298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9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9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299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9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9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299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299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9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299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299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300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300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300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300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1107493</xdr:colOff>
      <xdr:row>12</xdr:row>
      <xdr:rowOff>121947</xdr:rowOff>
    </xdr:from>
    <xdr:to>
      <xdr:col>33</xdr:col>
      <xdr:colOff>1107493</xdr:colOff>
      <xdr:row>13</xdr:row>
      <xdr:rowOff>96744</xdr:rowOff>
    </xdr:to>
    <xdr:sp macro="" textlink="">
      <xdr:nvSpPr>
        <xdr:cNvPr id="3300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300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300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300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300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300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301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301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301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301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301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301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301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301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301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301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302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302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302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302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302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302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302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302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302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302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303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3303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3303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303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303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3303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3303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303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3303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1257881</xdr:colOff>
      <xdr:row>22</xdr:row>
      <xdr:rowOff>28575</xdr:rowOff>
    </xdr:from>
    <xdr:to>
      <xdr:col>33</xdr:col>
      <xdr:colOff>1257881</xdr:colOff>
      <xdr:row>23</xdr:row>
      <xdr:rowOff>3373</xdr:rowOff>
    </xdr:to>
    <xdr:sp macro="" textlink="">
      <xdr:nvSpPr>
        <xdr:cNvPr id="3303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4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5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7</xdr:row>
      <xdr:rowOff>121947</xdr:rowOff>
    </xdr:from>
    <xdr:to>
      <xdr:col>30</xdr:col>
      <xdr:colOff>1012243</xdr:colOff>
      <xdr:row>8</xdr:row>
      <xdr:rowOff>96744</xdr:rowOff>
    </xdr:to>
    <xdr:sp macro="" textlink="">
      <xdr:nvSpPr>
        <xdr:cNvPr id="3305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7</xdr:row>
      <xdr:rowOff>121947</xdr:rowOff>
    </xdr:from>
    <xdr:to>
      <xdr:col>30</xdr:col>
      <xdr:colOff>1012243</xdr:colOff>
      <xdr:row>8</xdr:row>
      <xdr:rowOff>96744</xdr:rowOff>
    </xdr:to>
    <xdr:sp macro="" textlink="">
      <xdr:nvSpPr>
        <xdr:cNvPr id="3305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5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7</xdr:row>
      <xdr:rowOff>121947</xdr:rowOff>
    </xdr:from>
    <xdr:to>
      <xdr:col>30</xdr:col>
      <xdr:colOff>1012243</xdr:colOff>
      <xdr:row>8</xdr:row>
      <xdr:rowOff>96744</xdr:rowOff>
    </xdr:to>
    <xdr:sp macro="" textlink="">
      <xdr:nvSpPr>
        <xdr:cNvPr id="3305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7</xdr:row>
      <xdr:rowOff>121947</xdr:rowOff>
    </xdr:from>
    <xdr:to>
      <xdr:col>30</xdr:col>
      <xdr:colOff>1012243</xdr:colOff>
      <xdr:row>8</xdr:row>
      <xdr:rowOff>96744</xdr:rowOff>
    </xdr:to>
    <xdr:sp macro="" textlink="">
      <xdr:nvSpPr>
        <xdr:cNvPr id="3305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5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7</xdr:row>
      <xdr:rowOff>121947</xdr:rowOff>
    </xdr:from>
    <xdr:to>
      <xdr:col>30</xdr:col>
      <xdr:colOff>1012243</xdr:colOff>
      <xdr:row>8</xdr:row>
      <xdr:rowOff>96744</xdr:rowOff>
    </xdr:to>
    <xdr:sp macro="" textlink="">
      <xdr:nvSpPr>
        <xdr:cNvPr id="3305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7</xdr:row>
      <xdr:rowOff>121947</xdr:rowOff>
    </xdr:from>
    <xdr:to>
      <xdr:col>30</xdr:col>
      <xdr:colOff>1012243</xdr:colOff>
      <xdr:row>8</xdr:row>
      <xdr:rowOff>96744</xdr:rowOff>
    </xdr:to>
    <xdr:sp macro="" textlink="">
      <xdr:nvSpPr>
        <xdr:cNvPr id="3305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7</xdr:row>
      <xdr:rowOff>121947</xdr:rowOff>
    </xdr:from>
    <xdr:to>
      <xdr:col>30</xdr:col>
      <xdr:colOff>3756</xdr:colOff>
      <xdr:row>8</xdr:row>
      <xdr:rowOff>96744</xdr:rowOff>
    </xdr:to>
    <xdr:sp macro="" textlink="">
      <xdr:nvSpPr>
        <xdr:cNvPr id="3305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7</xdr:row>
      <xdr:rowOff>121947</xdr:rowOff>
    </xdr:from>
    <xdr:to>
      <xdr:col>30</xdr:col>
      <xdr:colOff>1012243</xdr:colOff>
      <xdr:row>8</xdr:row>
      <xdr:rowOff>96744</xdr:rowOff>
    </xdr:to>
    <xdr:sp macro="" textlink="">
      <xdr:nvSpPr>
        <xdr:cNvPr id="3306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7</xdr:row>
      <xdr:rowOff>121947</xdr:rowOff>
    </xdr:from>
    <xdr:to>
      <xdr:col>30</xdr:col>
      <xdr:colOff>1012243</xdr:colOff>
      <xdr:row>8</xdr:row>
      <xdr:rowOff>96744</xdr:rowOff>
    </xdr:to>
    <xdr:sp macro="" textlink="">
      <xdr:nvSpPr>
        <xdr:cNvPr id="3306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06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06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06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06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06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06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06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06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07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07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07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07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07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07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07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07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07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07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08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08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3308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3308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3308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3308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3308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122886</xdr:rowOff>
    </xdr:from>
    <xdr:to>
      <xdr:col>34</xdr:col>
      <xdr:colOff>3756</xdr:colOff>
      <xdr:row>15</xdr:row>
      <xdr:rowOff>97683</xdr:rowOff>
    </xdr:to>
    <xdr:sp macro="" textlink="">
      <xdr:nvSpPr>
        <xdr:cNvPr id="3308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08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08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09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09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09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09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09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09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09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0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1257881</xdr:colOff>
      <xdr:row>22</xdr:row>
      <xdr:rowOff>28575</xdr:rowOff>
    </xdr:from>
    <xdr:to>
      <xdr:col>34</xdr:col>
      <xdr:colOff>1257881</xdr:colOff>
      <xdr:row>23</xdr:row>
      <xdr:rowOff>3373</xdr:rowOff>
    </xdr:to>
    <xdr:sp macro="" textlink="">
      <xdr:nvSpPr>
        <xdr:cNvPr id="3309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09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10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10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10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10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10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10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10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10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10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3310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3311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3311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3311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3311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3311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11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11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11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11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11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12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12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12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12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12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12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12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12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12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12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13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13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13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13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13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3313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3313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3313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3313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3313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3314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1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1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14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14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1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151"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15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15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19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19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196"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197"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198"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199"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200"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201"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202"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203"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20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20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33220"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33225"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33226"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3323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3324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3324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24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24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24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25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25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25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25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25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25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26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26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26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26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26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26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26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26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26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26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27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3327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3327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3327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3327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3327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3327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27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27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27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28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28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28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28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28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28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28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28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28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17</xdr:row>
      <xdr:rowOff>111125</xdr:rowOff>
    </xdr:from>
    <xdr:to>
      <xdr:col>34</xdr:col>
      <xdr:colOff>1012243</xdr:colOff>
      <xdr:row>18</xdr:row>
      <xdr:rowOff>82550</xdr:rowOff>
    </xdr:to>
    <xdr:sp macro="" textlink="">
      <xdr:nvSpPr>
        <xdr:cNvPr id="3328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123825</xdr:rowOff>
    </xdr:from>
    <xdr:to>
      <xdr:col>34</xdr:col>
      <xdr:colOff>1012243</xdr:colOff>
      <xdr:row>16</xdr:row>
      <xdr:rowOff>98623</xdr:rowOff>
    </xdr:to>
    <xdr:sp macro="" textlink="">
      <xdr:nvSpPr>
        <xdr:cNvPr id="3329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29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29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109246</xdr:rowOff>
    </xdr:from>
    <xdr:to>
      <xdr:col>34</xdr:col>
      <xdr:colOff>1012243</xdr:colOff>
      <xdr:row>16</xdr:row>
      <xdr:rowOff>90857</xdr:rowOff>
    </xdr:to>
    <xdr:sp macro="" textlink="">
      <xdr:nvSpPr>
        <xdr:cNvPr id="33300"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13</xdr:row>
      <xdr:rowOff>121947</xdr:rowOff>
    </xdr:from>
    <xdr:to>
      <xdr:col>34</xdr:col>
      <xdr:colOff>1012243</xdr:colOff>
      <xdr:row>14</xdr:row>
      <xdr:rowOff>96744</xdr:rowOff>
    </xdr:to>
    <xdr:sp macro="" textlink="">
      <xdr:nvSpPr>
        <xdr:cNvPr id="33303"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30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110186</xdr:rowOff>
    </xdr:from>
    <xdr:to>
      <xdr:col>34</xdr:col>
      <xdr:colOff>1012243</xdr:colOff>
      <xdr:row>17</xdr:row>
      <xdr:rowOff>91796</xdr:rowOff>
    </xdr:to>
    <xdr:sp macro="" textlink="">
      <xdr:nvSpPr>
        <xdr:cNvPr id="3330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3330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3331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33312"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33313"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33314"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33317"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31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32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32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56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56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56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56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56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56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56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56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56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5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5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57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1107493</xdr:colOff>
      <xdr:row>12</xdr:row>
      <xdr:rowOff>121947</xdr:rowOff>
    </xdr:from>
    <xdr:to>
      <xdr:col>34</xdr:col>
      <xdr:colOff>1107493</xdr:colOff>
      <xdr:row>13</xdr:row>
      <xdr:rowOff>96744</xdr:rowOff>
    </xdr:to>
    <xdr:sp macro="" textlink="">
      <xdr:nvSpPr>
        <xdr:cNvPr id="33572"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5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57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57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57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57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57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57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58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58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58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58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58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58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58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58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58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5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5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59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59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5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5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59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59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59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59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3359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3360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60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60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3360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3360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60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3360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1257881</xdr:colOff>
      <xdr:row>22</xdr:row>
      <xdr:rowOff>28575</xdr:rowOff>
    </xdr:from>
    <xdr:to>
      <xdr:col>34</xdr:col>
      <xdr:colOff>1257881</xdr:colOff>
      <xdr:row>23</xdr:row>
      <xdr:rowOff>3373</xdr:rowOff>
    </xdr:to>
    <xdr:sp macro="" textlink="">
      <xdr:nvSpPr>
        <xdr:cNvPr id="33607"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0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0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1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7</xdr:row>
      <xdr:rowOff>121947</xdr:rowOff>
    </xdr:from>
    <xdr:to>
      <xdr:col>31</xdr:col>
      <xdr:colOff>1012243</xdr:colOff>
      <xdr:row>8</xdr:row>
      <xdr:rowOff>96744</xdr:rowOff>
    </xdr:to>
    <xdr:sp macro="" textlink="">
      <xdr:nvSpPr>
        <xdr:cNvPr id="33619"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7</xdr:row>
      <xdr:rowOff>121947</xdr:rowOff>
    </xdr:from>
    <xdr:to>
      <xdr:col>31</xdr:col>
      <xdr:colOff>1012243</xdr:colOff>
      <xdr:row>8</xdr:row>
      <xdr:rowOff>96744</xdr:rowOff>
    </xdr:to>
    <xdr:sp macro="" textlink="">
      <xdr:nvSpPr>
        <xdr:cNvPr id="3362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2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7</xdr:row>
      <xdr:rowOff>121947</xdr:rowOff>
    </xdr:from>
    <xdr:to>
      <xdr:col>31</xdr:col>
      <xdr:colOff>1012243</xdr:colOff>
      <xdr:row>8</xdr:row>
      <xdr:rowOff>96744</xdr:rowOff>
    </xdr:to>
    <xdr:sp macro="" textlink="">
      <xdr:nvSpPr>
        <xdr:cNvPr id="3362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7</xdr:row>
      <xdr:rowOff>121947</xdr:rowOff>
    </xdr:from>
    <xdr:to>
      <xdr:col>31</xdr:col>
      <xdr:colOff>1012243</xdr:colOff>
      <xdr:row>8</xdr:row>
      <xdr:rowOff>96744</xdr:rowOff>
    </xdr:to>
    <xdr:sp macro="" textlink="">
      <xdr:nvSpPr>
        <xdr:cNvPr id="33623"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2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7</xdr:row>
      <xdr:rowOff>121947</xdr:rowOff>
    </xdr:from>
    <xdr:to>
      <xdr:col>31</xdr:col>
      <xdr:colOff>1012243</xdr:colOff>
      <xdr:row>8</xdr:row>
      <xdr:rowOff>96744</xdr:rowOff>
    </xdr:to>
    <xdr:sp macro="" textlink="">
      <xdr:nvSpPr>
        <xdr:cNvPr id="3362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7</xdr:row>
      <xdr:rowOff>121947</xdr:rowOff>
    </xdr:from>
    <xdr:to>
      <xdr:col>31</xdr:col>
      <xdr:colOff>1012243</xdr:colOff>
      <xdr:row>8</xdr:row>
      <xdr:rowOff>96744</xdr:rowOff>
    </xdr:to>
    <xdr:sp macro="" textlink="">
      <xdr:nvSpPr>
        <xdr:cNvPr id="33626"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7</xdr:row>
      <xdr:rowOff>121947</xdr:rowOff>
    </xdr:from>
    <xdr:to>
      <xdr:col>31</xdr:col>
      <xdr:colOff>3756</xdr:colOff>
      <xdr:row>8</xdr:row>
      <xdr:rowOff>96744</xdr:rowOff>
    </xdr:to>
    <xdr:sp macro="" textlink="">
      <xdr:nvSpPr>
        <xdr:cNvPr id="3362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7</xdr:row>
      <xdr:rowOff>121947</xdr:rowOff>
    </xdr:from>
    <xdr:to>
      <xdr:col>31</xdr:col>
      <xdr:colOff>1012243</xdr:colOff>
      <xdr:row>8</xdr:row>
      <xdr:rowOff>96744</xdr:rowOff>
    </xdr:to>
    <xdr:sp macro="" textlink="">
      <xdr:nvSpPr>
        <xdr:cNvPr id="3362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7</xdr:row>
      <xdr:rowOff>121947</xdr:rowOff>
    </xdr:from>
    <xdr:to>
      <xdr:col>31</xdr:col>
      <xdr:colOff>1012243</xdr:colOff>
      <xdr:row>8</xdr:row>
      <xdr:rowOff>96744</xdr:rowOff>
    </xdr:to>
    <xdr:sp macro="" textlink="">
      <xdr:nvSpPr>
        <xdr:cNvPr id="33629"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63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63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63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63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63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63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63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63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63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63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640"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641"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64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64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644"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645"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64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64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64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64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33650"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33651"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33652"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33653"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33654"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122886</xdr:rowOff>
    </xdr:from>
    <xdr:to>
      <xdr:col>35</xdr:col>
      <xdr:colOff>3756</xdr:colOff>
      <xdr:row>15</xdr:row>
      <xdr:rowOff>97683</xdr:rowOff>
    </xdr:to>
    <xdr:sp macro="" textlink="">
      <xdr:nvSpPr>
        <xdr:cNvPr id="33655"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656"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657"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65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65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660"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661"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66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66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66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66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1257881</xdr:colOff>
      <xdr:row>22</xdr:row>
      <xdr:rowOff>28575</xdr:rowOff>
    </xdr:from>
    <xdr:to>
      <xdr:col>35</xdr:col>
      <xdr:colOff>1257881</xdr:colOff>
      <xdr:row>23</xdr:row>
      <xdr:rowOff>3373</xdr:rowOff>
    </xdr:to>
    <xdr:sp macro="" textlink="">
      <xdr:nvSpPr>
        <xdr:cNvPr id="33666"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66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66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66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67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67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67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67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67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67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67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3367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3367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3367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3368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3368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3368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68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68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68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68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68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81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81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81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81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82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82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82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82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82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82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82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82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82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82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83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3383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3383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3383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3383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3383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3383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83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83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8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8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84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84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8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84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84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84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84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84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84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85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85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85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85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85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85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85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3385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3385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3385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3386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3386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3386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86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86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86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86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86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86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86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87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87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87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87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87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87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87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87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87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87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88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88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88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3388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3388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3388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3388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3388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3388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8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8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89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89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8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8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89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89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8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89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89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90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390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390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90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90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90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90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90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90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3390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3391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3391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3391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3391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3391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1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1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1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1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1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2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2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2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2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2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2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2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2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2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2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1107493</xdr:colOff>
      <xdr:row>12</xdr:row>
      <xdr:rowOff>121947</xdr:rowOff>
    </xdr:from>
    <xdr:to>
      <xdr:col>35</xdr:col>
      <xdr:colOff>1107493</xdr:colOff>
      <xdr:row>13</xdr:row>
      <xdr:rowOff>96744</xdr:rowOff>
    </xdr:to>
    <xdr:sp macro="" textlink="">
      <xdr:nvSpPr>
        <xdr:cNvPr id="33930"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3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3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3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3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3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3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3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3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3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4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4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4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4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4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4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4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4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4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4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5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5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5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5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5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5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5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3395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3395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5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6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3396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3396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6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3396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1257881</xdr:colOff>
      <xdr:row>22</xdr:row>
      <xdr:rowOff>28575</xdr:rowOff>
    </xdr:from>
    <xdr:to>
      <xdr:col>35</xdr:col>
      <xdr:colOff>1257881</xdr:colOff>
      <xdr:row>23</xdr:row>
      <xdr:rowOff>3373</xdr:rowOff>
    </xdr:to>
    <xdr:sp macro="" textlink="">
      <xdr:nvSpPr>
        <xdr:cNvPr id="33965"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6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6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6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6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7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7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7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7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7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7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7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7</xdr:row>
      <xdr:rowOff>121947</xdr:rowOff>
    </xdr:from>
    <xdr:to>
      <xdr:col>32</xdr:col>
      <xdr:colOff>1012243</xdr:colOff>
      <xdr:row>8</xdr:row>
      <xdr:rowOff>96744</xdr:rowOff>
    </xdr:to>
    <xdr:sp macro="" textlink="">
      <xdr:nvSpPr>
        <xdr:cNvPr id="3397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7</xdr:row>
      <xdr:rowOff>121947</xdr:rowOff>
    </xdr:from>
    <xdr:to>
      <xdr:col>32</xdr:col>
      <xdr:colOff>1012243</xdr:colOff>
      <xdr:row>8</xdr:row>
      <xdr:rowOff>96744</xdr:rowOff>
    </xdr:to>
    <xdr:sp macro="" textlink="">
      <xdr:nvSpPr>
        <xdr:cNvPr id="3397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7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7</xdr:row>
      <xdr:rowOff>121947</xdr:rowOff>
    </xdr:from>
    <xdr:to>
      <xdr:col>32</xdr:col>
      <xdr:colOff>1012243</xdr:colOff>
      <xdr:row>8</xdr:row>
      <xdr:rowOff>96744</xdr:rowOff>
    </xdr:to>
    <xdr:sp macro="" textlink="">
      <xdr:nvSpPr>
        <xdr:cNvPr id="3398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7</xdr:row>
      <xdr:rowOff>121947</xdr:rowOff>
    </xdr:from>
    <xdr:to>
      <xdr:col>32</xdr:col>
      <xdr:colOff>1012243</xdr:colOff>
      <xdr:row>8</xdr:row>
      <xdr:rowOff>96744</xdr:rowOff>
    </xdr:to>
    <xdr:sp macro="" textlink="">
      <xdr:nvSpPr>
        <xdr:cNvPr id="3398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8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7</xdr:row>
      <xdr:rowOff>121947</xdr:rowOff>
    </xdr:from>
    <xdr:to>
      <xdr:col>32</xdr:col>
      <xdr:colOff>1012243</xdr:colOff>
      <xdr:row>8</xdr:row>
      <xdr:rowOff>96744</xdr:rowOff>
    </xdr:to>
    <xdr:sp macro="" textlink="">
      <xdr:nvSpPr>
        <xdr:cNvPr id="33983"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7</xdr:row>
      <xdr:rowOff>121947</xdr:rowOff>
    </xdr:from>
    <xdr:to>
      <xdr:col>32</xdr:col>
      <xdr:colOff>1012243</xdr:colOff>
      <xdr:row>8</xdr:row>
      <xdr:rowOff>96744</xdr:rowOff>
    </xdr:to>
    <xdr:sp macro="" textlink="">
      <xdr:nvSpPr>
        <xdr:cNvPr id="3398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7</xdr:row>
      <xdr:rowOff>121947</xdr:rowOff>
    </xdr:from>
    <xdr:to>
      <xdr:col>32</xdr:col>
      <xdr:colOff>3756</xdr:colOff>
      <xdr:row>8</xdr:row>
      <xdr:rowOff>96744</xdr:rowOff>
    </xdr:to>
    <xdr:sp macro="" textlink="">
      <xdr:nvSpPr>
        <xdr:cNvPr id="3398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7</xdr:row>
      <xdr:rowOff>121947</xdr:rowOff>
    </xdr:from>
    <xdr:to>
      <xdr:col>32</xdr:col>
      <xdr:colOff>1012243</xdr:colOff>
      <xdr:row>8</xdr:row>
      <xdr:rowOff>96744</xdr:rowOff>
    </xdr:to>
    <xdr:sp macro="" textlink="">
      <xdr:nvSpPr>
        <xdr:cNvPr id="33986"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7</xdr:row>
      <xdr:rowOff>121947</xdr:rowOff>
    </xdr:from>
    <xdr:to>
      <xdr:col>32</xdr:col>
      <xdr:colOff>1012243</xdr:colOff>
      <xdr:row>8</xdr:row>
      <xdr:rowOff>96744</xdr:rowOff>
    </xdr:to>
    <xdr:sp macro="" textlink="">
      <xdr:nvSpPr>
        <xdr:cNvPr id="3398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398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398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399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399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399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399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399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399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399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39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3998"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3999"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000"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001"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002"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003"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004"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005"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00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00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34008"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34009"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34010"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34011"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34012"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122886</xdr:rowOff>
    </xdr:from>
    <xdr:to>
      <xdr:col>36</xdr:col>
      <xdr:colOff>3756</xdr:colOff>
      <xdr:row>15</xdr:row>
      <xdr:rowOff>97683</xdr:rowOff>
    </xdr:to>
    <xdr:sp macro="" textlink="">
      <xdr:nvSpPr>
        <xdr:cNvPr id="34013"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01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01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016"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017"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01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01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020"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021"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02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02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1257881</xdr:colOff>
      <xdr:row>22</xdr:row>
      <xdr:rowOff>28575</xdr:rowOff>
    </xdr:from>
    <xdr:to>
      <xdr:col>36</xdr:col>
      <xdr:colOff>1257881</xdr:colOff>
      <xdr:row>23</xdr:row>
      <xdr:rowOff>3373</xdr:rowOff>
    </xdr:to>
    <xdr:sp macro="" textlink="">
      <xdr:nvSpPr>
        <xdr:cNvPr id="34024"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02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02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02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02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02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03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03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03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03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03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3403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3403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3403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3403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3403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3404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0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0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04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04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0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04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04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04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04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05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05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05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05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05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05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05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05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05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05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06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3406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3406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3406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3406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3406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3406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06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06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0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0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07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07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0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07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07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07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07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07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07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08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08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08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08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08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08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08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3408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3408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3408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3409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3409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3409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09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09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09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09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09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09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09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0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0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0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10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10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10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10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10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10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10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11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11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11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3411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3411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3411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3411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3411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3411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1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2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2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2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2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2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2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2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2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2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12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13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17</xdr:row>
      <xdr:rowOff>111125</xdr:rowOff>
    </xdr:from>
    <xdr:to>
      <xdr:col>36</xdr:col>
      <xdr:colOff>1012243</xdr:colOff>
      <xdr:row>18</xdr:row>
      <xdr:rowOff>82550</xdr:rowOff>
    </xdr:to>
    <xdr:sp macro="" textlink="">
      <xdr:nvSpPr>
        <xdr:cNvPr id="3413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123825</xdr:rowOff>
    </xdr:from>
    <xdr:to>
      <xdr:col>36</xdr:col>
      <xdr:colOff>1012243</xdr:colOff>
      <xdr:row>16</xdr:row>
      <xdr:rowOff>98623</xdr:rowOff>
    </xdr:to>
    <xdr:sp macro="" textlink="">
      <xdr:nvSpPr>
        <xdr:cNvPr id="3413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13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13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109246</xdr:rowOff>
    </xdr:from>
    <xdr:to>
      <xdr:col>36</xdr:col>
      <xdr:colOff>1012243</xdr:colOff>
      <xdr:row>16</xdr:row>
      <xdr:rowOff>90857</xdr:rowOff>
    </xdr:to>
    <xdr:sp macro="" textlink="">
      <xdr:nvSpPr>
        <xdr:cNvPr id="3413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13</xdr:row>
      <xdr:rowOff>121947</xdr:rowOff>
    </xdr:from>
    <xdr:to>
      <xdr:col>36</xdr:col>
      <xdr:colOff>1012243</xdr:colOff>
      <xdr:row>14</xdr:row>
      <xdr:rowOff>96744</xdr:rowOff>
    </xdr:to>
    <xdr:sp macro="" textlink="">
      <xdr:nvSpPr>
        <xdr:cNvPr id="3413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13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110186</xdr:rowOff>
    </xdr:from>
    <xdr:to>
      <xdr:col>36</xdr:col>
      <xdr:colOff>1012243</xdr:colOff>
      <xdr:row>17</xdr:row>
      <xdr:rowOff>91796</xdr:rowOff>
    </xdr:to>
    <xdr:sp macro="" textlink="">
      <xdr:nvSpPr>
        <xdr:cNvPr id="3413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3413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3414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3414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12</xdr:row>
      <xdr:rowOff>121947</xdr:rowOff>
    </xdr:from>
    <xdr:to>
      <xdr:col>36</xdr:col>
      <xdr:colOff>3756</xdr:colOff>
      <xdr:row>13</xdr:row>
      <xdr:rowOff>96744</xdr:rowOff>
    </xdr:to>
    <xdr:sp macro="" textlink="">
      <xdr:nvSpPr>
        <xdr:cNvPr id="3414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3414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3414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4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4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4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4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4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5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5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5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5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5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5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5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5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5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5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1107493</xdr:colOff>
      <xdr:row>12</xdr:row>
      <xdr:rowOff>121947</xdr:rowOff>
    </xdr:from>
    <xdr:to>
      <xdr:col>36</xdr:col>
      <xdr:colOff>1107493</xdr:colOff>
      <xdr:row>13</xdr:row>
      <xdr:rowOff>96744</xdr:rowOff>
    </xdr:to>
    <xdr:sp macro="" textlink="">
      <xdr:nvSpPr>
        <xdr:cNvPr id="34160"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6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6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6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6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6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6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6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6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6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7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7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7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7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7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7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7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7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7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7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8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8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8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8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8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8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8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16</xdr:row>
      <xdr:rowOff>111125</xdr:rowOff>
    </xdr:from>
    <xdr:to>
      <xdr:col>36</xdr:col>
      <xdr:colOff>1012243</xdr:colOff>
      <xdr:row>17</xdr:row>
      <xdr:rowOff>82550</xdr:rowOff>
    </xdr:to>
    <xdr:sp macro="" textlink="">
      <xdr:nvSpPr>
        <xdr:cNvPr id="3418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14</xdr:row>
      <xdr:rowOff>123825</xdr:rowOff>
    </xdr:from>
    <xdr:to>
      <xdr:col>36</xdr:col>
      <xdr:colOff>1012243</xdr:colOff>
      <xdr:row>15</xdr:row>
      <xdr:rowOff>98623</xdr:rowOff>
    </xdr:to>
    <xdr:sp macro="" textlink="">
      <xdr:nvSpPr>
        <xdr:cNvPr id="3418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8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9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14</xdr:row>
      <xdr:rowOff>109246</xdr:rowOff>
    </xdr:from>
    <xdr:to>
      <xdr:col>36</xdr:col>
      <xdr:colOff>1012243</xdr:colOff>
      <xdr:row>15</xdr:row>
      <xdr:rowOff>90857</xdr:rowOff>
    </xdr:to>
    <xdr:sp macro="" textlink="">
      <xdr:nvSpPr>
        <xdr:cNvPr id="3419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12</xdr:row>
      <xdr:rowOff>121947</xdr:rowOff>
    </xdr:from>
    <xdr:to>
      <xdr:col>36</xdr:col>
      <xdr:colOff>1012243</xdr:colOff>
      <xdr:row>13</xdr:row>
      <xdr:rowOff>96744</xdr:rowOff>
    </xdr:to>
    <xdr:sp macro="" textlink="">
      <xdr:nvSpPr>
        <xdr:cNvPr id="3419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9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15</xdr:row>
      <xdr:rowOff>110186</xdr:rowOff>
    </xdr:from>
    <xdr:to>
      <xdr:col>36</xdr:col>
      <xdr:colOff>1012243</xdr:colOff>
      <xdr:row>16</xdr:row>
      <xdr:rowOff>91796</xdr:rowOff>
    </xdr:to>
    <xdr:sp macro="" textlink="">
      <xdr:nvSpPr>
        <xdr:cNvPr id="3419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1257881</xdr:colOff>
      <xdr:row>22</xdr:row>
      <xdr:rowOff>28575</xdr:rowOff>
    </xdr:from>
    <xdr:to>
      <xdr:col>36</xdr:col>
      <xdr:colOff>1257881</xdr:colOff>
      <xdr:row>23</xdr:row>
      <xdr:rowOff>3373</xdr:rowOff>
    </xdr:to>
    <xdr:sp macro="" textlink="">
      <xdr:nvSpPr>
        <xdr:cNvPr id="34195"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19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19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19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19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0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0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0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0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0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0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0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xdr:row>
      <xdr:rowOff>121947</xdr:rowOff>
    </xdr:from>
    <xdr:to>
      <xdr:col>33</xdr:col>
      <xdr:colOff>1012243</xdr:colOff>
      <xdr:row>8</xdr:row>
      <xdr:rowOff>96744</xdr:rowOff>
    </xdr:to>
    <xdr:sp macro="" textlink="">
      <xdr:nvSpPr>
        <xdr:cNvPr id="3420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xdr:row>
      <xdr:rowOff>121947</xdr:rowOff>
    </xdr:from>
    <xdr:to>
      <xdr:col>33</xdr:col>
      <xdr:colOff>1012243</xdr:colOff>
      <xdr:row>8</xdr:row>
      <xdr:rowOff>96744</xdr:rowOff>
    </xdr:to>
    <xdr:sp macro="" textlink="">
      <xdr:nvSpPr>
        <xdr:cNvPr id="3420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0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xdr:row>
      <xdr:rowOff>121947</xdr:rowOff>
    </xdr:from>
    <xdr:to>
      <xdr:col>33</xdr:col>
      <xdr:colOff>1012243</xdr:colOff>
      <xdr:row>8</xdr:row>
      <xdr:rowOff>96744</xdr:rowOff>
    </xdr:to>
    <xdr:sp macro="" textlink="">
      <xdr:nvSpPr>
        <xdr:cNvPr id="3421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xdr:row>
      <xdr:rowOff>121947</xdr:rowOff>
    </xdr:from>
    <xdr:to>
      <xdr:col>33</xdr:col>
      <xdr:colOff>1012243</xdr:colOff>
      <xdr:row>8</xdr:row>
      <xdr:rowOff>96744</xdr:rowOff>
    </xdr:to>
    <xdr:sp macro="" textlink="">
      <xdr:nvSpPr>
        <xdr:cNvPr id="3421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1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xdr:row>
      <xdr:rowOff>121947</xdr:rowOff>
    </xdr:from>
    <xdr:to>
      <xdr:col>33</xdr:col>
      <xdr:colOff>1012243</xdr:colOff>
      <xdr:row>8</xdr:row>
      <xdr:rowOff>96744</xdr:rowOff>
    </xdr:to>
    <xdr:sp macro="" textlink="">
      <xdr:nvSpPr>
        <xdr:cNvPr id="34213"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xdr:row>
      <xdr:rowOff>121947</xdr:rowOff>
    </xdr:from>
    <xdr:to>
      <xdr:col>33</xdr:col>
      <xdr:colOff>1012243</xdr:colOff>
      <xdr:row>8</xdr:row>
      <xdr:rowOff>96744</xdr:rowOff>
    </xdr:to>
    <xdr:sp macro="" textlink="">
      <xdr:nvSpPr>
        <xdr:cNvPr id="3421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7</xdr:row>
      <xdr:rowOff>121947</xdr:rowOff>
    </xdr:from>
    <xdr:to>
      <xdr:col>33</xdr:col>
      <xdr:colOff>3756</xdr:colOff>
      <xdr:row>8</xdr:row>
      <xdr:rowOff>96744</xdr:rowOff>
    </xdr:to>
    <xdr:sp macro="" textlink="">
      <xdr:nvSpPr>
        <xdr:cNvPr id="3421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xdr:row>
      <xdr:rowOff>121947</xdr:rowOff>
    </xdr:from>
    <xdr:to>
      <xdr:col>33</xdr:col>
      <xdr:colOff>1012243</xdr:colOff>
      <xdr:row>8</xdr:row>
      <xdr:rowOff>96744</xdr:rowOff>
    </xdr:to>
    <xdr:sp macro="" textlink="">
      <xdr:nvSpPr>
        <xdr:cNvPr id="34216"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7</xdr:row>
      <xdr:rowOff>121947</xdr:rowOff>
    </xdr:from>
    <xdr:to>
      <xdr:col>33</xdr:col>
      <xdr:colOff>1012243</xdr:colOff>
      <xdr:row>8</xdr:row>
      <xdr:rowOff>96744</xdr:rowOff>
    </xdr:to>
    <xdr:sp macro="" textlink="">
      <xdr:nvSpPr>
        <xdr:cNvPr id="3421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21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21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22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22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22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22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22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22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22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22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228"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229"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230"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231"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232"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233"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234"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235"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23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23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34238"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34239"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34240"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34241"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34242"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122886</xdr:rowOff>
    </xdr:from>
    <xdr:to>
      <xdr:col>37</xdr:col>
      <xdr:colOff>3756</xdr:colOff>
      <xdr:row>15</xdr:row>
      <xdr:rowOff>97683</xdr:rowOff>
    </xdr:to>
    <xdr:sp macro="" textlink="">
      <xdr:nvSpPr>
        <xdr:cNvPr id="34243"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24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24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246"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247"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24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24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250"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251"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25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25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1257881</xdr:colOff>
      <xdr:row>22</xdr:row>
      <xdr:rowOff>28575</xdr:rowOff>
    </xdr:from>
    <xdr:to>
      <xdr:col>37</xdr:col>
      <xdr:colOff>1257881</xdr:colOff>
      <xdr:row>23</xdr:row>
      <xdr:rowOff>3373</xdr:rowOff>
    </xdr:to>
    <xdr:sp macro="" textlink="">
      <xdr:nvSpPr>
        <xdr:cNvPr id="34254"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25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25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25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25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25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26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26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26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26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26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3426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3426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3426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3426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3426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3427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27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27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27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27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27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27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27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27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27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28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28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28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28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28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28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28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28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28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28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29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3429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3429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3429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3429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3429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3453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53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53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53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53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53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53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53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53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53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54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54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54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54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54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54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54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54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54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54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55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3455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3455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3455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3455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3455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3455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55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55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55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56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56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56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56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56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56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56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56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56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56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57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57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57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57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57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57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57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3457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3457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3457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3458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3458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3458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58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58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58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58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58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58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58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59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59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59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59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59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17</xdr:row>
      <xdr:rowOff>111125</xdr:rowOff>
    </xdr:from>
    <xdr:to>
      <xdr:col>37</xdr:col>
      <xdr:colOff>1012243</xdr:colOff>
      <xdr:row>18</xdr:row>
      <xdr:rowOff>82550</xdr:rowOff>
    </xdr:to>
    <xdr:sp macro="" textlink="">
      <xdr:nvSpPr>
        <xdr:cNvPr id="3459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123825</xdr:rowOff>
    </xdr:from>
    <xdr:to>
      <xdr:col>37</xdr:col>
      <xdr:colOff>1012243</xdr:colOff>
      <xdr:row>16</xdr:row>
      <xdr:rowOff>98623</xdr:rowOff>
    </xdr:to>
    <xdr:sp macro="" textlink="">
      <xdr:nvSpPr>
        <xdr:cNvPr id="3459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59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59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109246</xdr:rowOff>
    </xdr:from>
    <xdr:to>
      <xdr:col>37</xdr:col>
      <xdr:colOff>1012243</xdr:colOff>
      <xdr:row>16</xdr:row>
      <xdr:rowOff>90857</xdr:rowOff>
    </xdr:to>
    <xdr:sp macro="" textlink="">
      <xdr:nvSpPr>
        <xdr:cNvPr id="3459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13</xdr:row>
      <xdr:rowOff>121947</xdr:rowOff>
    </xdr:from>
    <xdr:to>
      <xdr:col>37</xdr:col>
      <xdr:colOff>1012243</xdr:colOff>
      <xdr:row>14</xdr:row>
      <xdr:rowOff>96744</xdr:rowOff>
    </xdr:to>
    <xdr:sp macro="" textlink="">
      <xdr:nvSpPr>
        <xdr:cNvPr id="3460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60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110186</xdr:rowOff>
    </xdr:from>
    <xdr:to>
      <xdr:col>37</xdr:col>
      <xdr:colOff>1012243</xdr:colOff>
      <xdr:row>17</xdr:row>
      <xdr:rowOff>91796</xdr:rowOff>
    </xdr:to>
    <xdr:sp macro="" textlink="">
      <xdr:nvSpPr>
        <xdr:cNvPr id="3460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16</xdr:row>
      <xdr:rowOff>111125</xdr:rowOff>
    </xdr:from>
    <xdr:to>
      <xdr:col>37</xdr:col>
      <xdr:colOff>3756</xdr:colOff>
      <xdr:row>17</xdr:row>
      <xdr:rowOff>82550</xdr:rowOff>
    </xdr:to>
    <xdr:sp macro="" textlink="">
      <xdr:nvSpPr>
        <xdr:cNvPr id="3460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14</xdr:row>
      <xdr:rowOff>123825</xdr:rowOff>
    </xdr:from>
    <xdr:to>
      <xdr:col>37</xdr:col>
      <xdr:colOff>3756</xdr:colOff>
      <xdr:row>15</xdr:row>
      <xdr:rowOff>98623</xdr:rowOff>
    </xdr:to>
    <xdr:sp macro="" textlink="">
      <xdr:nvSpPr>
        <xdr:cNvPr id="3460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14</xdr:row>
      <xdr:rowOff>109246</xdr:rowOff>
    </xdr:from>
    <xdr:to>
      <xdr:col>37</xdr:col>
      <xdr:colOff>3756</xdr:colOff>
      <xdr:row>15</xdr:row>
      <xdr:rowOff>90857</xdr:rowOff>
    </xdr:to>
    <xdr:sp macro="" textlink="">
      <xdr:nvSpPr>
        <xdr:cNvPr id="3460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12</xdr:row>
      <xdr:rowOff>121947</xdr:rowOff>
    </xdr:from>
    <xdr:to>
      <xdr:col>37</xdr:col>
      <xdr:colOff>3756</xdr:colOff>
      <xdr:row>13</xdr:row>
      <xdr:rowOff>96744</xdr:rowOff>
    </xdr:to>
    <xdr:sp macro="" textlink="">
      <xdr:nvSpPr>
        <xdr:cNvPr id="3460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15</xdr:row>
      <xdr:rowOff>110186</xdr:rowOff>
    </xdr:from>
    <xdr:to>
      <xdr:col>37</xdr:col>
      <xdr:colOff>3756</xdr:colOff>
      <xdr:row>16</xdr:row>
      <xdr:rowOff>91796</xdr:rowOff>
    </xdr:to>
    <xdr:sp macro="" textlink="">
      <xdr:nvSpPr>
        <xdr:cNvPr id="3460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13</xdr:row>
      <xdr:rowOff>122886</xdr:rowOff>
    </xdr:from>
    <xdr:to>
      <xdr:col>37</xdr:col>
      <xdr:colOff>3756</xdr:colOff>
      <xdr:row>14</xdr:row>
      <xdr:rowOff>97683</xdr:rowOff>
    </xdr:to>
    <xdr:sp macro="" textlink="">
      <xdr:nvSpPr>
        <xdr:cNvPr id="3460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0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1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1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1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1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1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1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1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1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1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1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2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2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2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2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1107493</xdr:colOff>
      <xdr:row>12</xdr:row>
      <xdr:rowOff>121947</xdr:rowOff>
    </xdr:from>
    <xdr:to>
      <xdr:col>37</xdr:col>
      <xdr:colOff>1107493</xdr:colOff>
      <xdr:row>13</xdr:row>
      <xdr:rowOff>96744</xdr:rowOff>
    </xdr:to>
    <xdr:sp macro="" textlink="">
      <xdr:nvSpPr>
        <xdr:cNvPr id="3462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2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2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2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2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2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3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3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3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3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3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3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3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3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3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4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4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4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4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4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5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16</xdr:row>
      <xdr:rowOff>111125</xdr:rowOff>
    </xdr:from>
    <xdr:to>
      <xdr:col>37</xdr:col>
      <xdr:colOff>1012243</xdr:colOff>
      <xdr:row>17</xdr:row>
      <xdr:rowOff>82550</xdr:rowOff>
    </xdr:to>
    <xdr:sp macro="" textlink="">
      <xdr:nvSpPr>
        <xdr:cNvPr id="3465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14</xdr:row>
      <xdr:rowOff>123825</xdr:rowOff>
    </xdr:from>
    <xdr:to>
      <xdr:col>37</xdr:col>
      <xdr:colOff>1012243</xdr:colOff>
      <xdr:row>15</xdr:row>
      <xdr:rowOff>98623</xdr:rowOff>
    </xdr:to>
    <xdr:sp macro="" textlink="">
      <xdr:nvSpPr>
        <xdr:cNvPr id="3465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5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5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14</xdr:row>
      <xdr:rowOff>109246</xdr:rowOff>
    </xdr:from>
    <xdr:to>
      <xdr:col>37</xdr:col>
      <xdr:colOff>1012243</xdr:colOff>
      <xdr:row>15</xdr:row>
      <xdr:rowOff>90857</xdr:rowOff>
    </xdr:to>
    <xdr:sp macro="" textlink="">
      <xdr:nvSpPr>
        <xdr:cNvPr id="3465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12</xdr:row>
      <xdr:rowOff>121947</xdr:rowOff>
    </xdr:from>
    <xdr:to>
      <xdr:col>37</xdr:col>
      <xdr:colOff>1012243</xdr:colOff>
      <xdr:row>13</xdr:row>
      <xdr:rowOff>96744</xdr:rowOff>
    </xdr:to>
    <xdr:sp macro="" textlink="">
      <xdr:nvSpPr>
        <xdr:cNvPr id="3465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5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1012243</xdr:colOff>
      <xdr:row>15</xdr:row>
      <xdr:rowOff>110186</xdr:rowOff>
    </xdr:from>
    <xdr:to>
      <xdr:col>37</xdr:col>
      <xdr:colOff>1012243</xdr:colOff>
      <xdr:row>16</xdr:row>
      <xdr:rowOff>91796</xdr:rowOff>
    </xdr:to>
    <xdr:sp macro="" textlink="">
      <xdr:nvSpPr>
        <xdr:cNvPr id="3465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1257881</xdr:colOff>
      <xdr:row>22</xdr:row>
      <xdr:rowOff>28575</xdr:rowOff>
    </xdr:from>
    <xdr:to>
      <xdr:col>37</xdr:col>
      <xdr:colOff>1257881</xdr:colOff>
      <xdr:row>23</xdr:row>
      <xdr:rowOff>3373</xdr:rowOff>
    </xdr:to>
    <xdr:sp macro="" textlink="">
      <xdr:nvSpPr>
        <xdr:cNvPr id="3465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6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7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xdr:row>
      <xdr:rowOff>121947</xdr:rowOff>
    </xdr:from>
    <xdr:to>
      <xdr:col>34</xdr:col>
      <xdr:colOff>1012243</xdr:colOff>
      <xdr:row>8</xdr:row>
      <xdr:rowOff>96744</xdr:rowOff>
    </xdr:to>
    <xdr:sp macro="" textlink="">
      <xdr:nvSpPr>
        <xdr:cNvPr id="3467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xdr:row>
      <xdr:rowOff>121947</xdr:rowOff>
    </xdr:from>
    <xdr:to>
      <xdr:col>34</xdr:col>
      <xdr:colOff>1012243</xdr:colOff>
      <xdr:row>8</xdr:row>
      <xdr:rowOff>96744</xdr:rowOff>
    </xdr:to>
    <xdr:sp macro="" textlink="">
      <xdr:nvSpPr>
        <xdr:cNvPr id="3467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7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xdr:row>
      <xdr:rowOff>121947</xdr:rowOff>
    </xdr:from>
    <xdr:to>
      <xdr:col>34</xdr:col>
      <xdr:colOff>1012243</xdr:colOff>
      <xdr:row>8</xdr:row>
      <xdr:rowOff>96744</xdr:rowOff>
    </xdr:to>
    <xdr:sp macro="" textlink="">
      <xdr:nvSpPr>
        <xdr:cNvPr id="3467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xdr:row>
      <xdr:rowOff>121947</xdr:rowOff>
    </xdr:from>
    <xdr:to>
      <xdr:col>34</xdr:col>
      <xdr:colOff>1012243</xdr:colOff>
      <xdr:row>8</xdr:row>
      <xdr:rowOff>96744</xdr:rowOff>
    </xdr:to>
    <xdr:sp macro="" textlink="">
      <xdr:nvSpPr>
        <xdr:cNvPr id="3467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7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xdr:row>
      <xdr:rowOff>121947</xdr:rowOff>
    </xdr:from>
    <xdr:to>
      <xdr:col>34</xdr:col>
      <xdr:colOff>1012243</xdr:colOff>
      <xdr:row>8</xdr:row>
      <xdr:rowOff>96744</xdr:rowOff>
    </xdr:to>
    <xdr:sp macro="" textlink="">
      <xdr:nvSpPr>
        <xdr:cNvPr id="3467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xdr:row>
      <xdr:rowOff>121947</xdr:rowOff>
    </xdr:from>
    <xdr:to>
      <xdr:col>34</xdr:col>
      <xdr:colOff>1012243</xdr:colOff>
      <xdr:row>8</xdr:row>
      <xdr:rowOff>96744</xdr:rowOff>
    </xdr:to>
    <xdr:sp macro="" textlink="">
      <xdr:nvSpPr>
        <xdr:cNvPr id="3467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7</xdr:row>
      <xdr:rowOff>121947</xdr:rowOff>
    </xdr:from>
    <xdr:to>
      <xdr:col>34</xdr:col>
      <xdr:colOff>3756</xdr:colOff>
      <xdr:row>8</xdr:row>
      <xdr:rowOff>96744</xdr:rowOff>
    </xdr:to>
    <xdr:sp macro="" textlink="">
      <xdr:nvSpPr>
        <xdr:cNvPr id="3467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xdr:row>
      <xdr:rowOff>121947</xdr:rowOff>
    </xdr:from>
    <xdr:to>
      <xdr:col>34</xdr:col>
      <xdr:colOff>1012243</xdr:colOff>
      <xdr:row>8</xdr:row>
      <xdr:rowOff>96744</xdr:rowOff>
    </xdr:to>
    <xdr:sp macro="" textlink="">
      <xdr:nvSpPr>
        <xdr:cNvPr id="3468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xdr:row>
      <xdr:rowOff>121947</xdr:rowOff>
    </xdr:from>
    <xdr:to>
      <xdr:col>34</xdr:col>
      <xdr:colOff>1012243</xdr:colOff>
      <xdr:row>8</xdr:row>
      <xdr:rowOff>96744</xdr:rowOff>
    </xdr:to>
    <xdr:sp macro="" textlink="">
      <xdr:nvSpPr>
        <xdr:cNvPr id="3468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68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68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68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68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68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68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68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68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69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69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69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69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69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69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69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69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69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69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70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70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3470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3470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3470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3470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3470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122886</xdr:rowOff>
    </xdr:from>
    <xdr:to>
      <xdr:col>38</xdr:col>
      <xdr:colOff>3756</xdr:colOff>
      <xdr:row>15</xdr:row>
      <xdr:rowOff>97683</xdr:rowOff>
    </xdr:to>
    <xdr:sp macro="" textlink="">
      <xdr:nvSpPr>
        <xdr:cNvPr id="3470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70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70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71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71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71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71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71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71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71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71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1257881</xdr:colOff>
      <xdr:row>22</xdr:row>
      <xdr:rowOff>28575</xdr:rowOff>
    </xdr:from>
    <xdr:to>
      <xdr:col>38</xdr:col>
      <xdr:colOff>1257881</xdr:colOff>
      <xdr:row>23</xdr:row>
      <xdr:rowOff>3373</xdr:rowOff>
    </xdr:to>
    <xdr:sp macro="" textlink="">
      <xdr:nvSpPr>
        <xdr:cNvPr id="3471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71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72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72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72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72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72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72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72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72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72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3472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3473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3473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3473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3473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3473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73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73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73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73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73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74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74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74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74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74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74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74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74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74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74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75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75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75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75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75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3475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3475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3475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3475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3475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3476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76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76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76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76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76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76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76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76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76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77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77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77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77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77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77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77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77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77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77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78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3478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3478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3478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3478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3478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3478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78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78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7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7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79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79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7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7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79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79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79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79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79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80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80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80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80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80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80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80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3480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3480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3480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3481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3481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3481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1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1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1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1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1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1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1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2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2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2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82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82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17</xdr:row>
      <xdr:rowOff>111125</xdr:rowOff>
    </xdr:from>
    <xdr:to>
      <xdr:col>38</xdr:col>
      <xdr:colOff>1012243</xdr:colOff>
      <xdr:row>18</xdr:row>
      <xdr:rowOff>82550</xdr:rowOff>
    </xdr:to>
    <xdr:sp macro="" textlink="">
      <xdr:nvSpPr>
        <xdr:cNvPr id="3482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123825</xdr:rowOff>
    </xdr:from>
    <xdr:to>
      <xdr:col>38</xdr:col>
      <xdr:colOff>1012243</xdr:colOff>
      <xdr:row>16</xdr:row>
      <xdr:rowOff>98623</xdr:rowOff>
    </xdr:to>
    <xdr:sp macro="" textlink="">
      <xdr:nvSpPr>
        <xdr:cNvPr id="3482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82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82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109246</xdr:rowOff>
    </xdr:from>
    <xdr:to>
      <xdr:col>38</xdr:col>
      <xdr:colOff>1012243</xdr:colOff>
      <xdr:row>16</xdr:row>
      <xdr:rowOff>90857</xdr:rowOff>
    </xdr:to>
    <xdr:sp macro="" textlink="">
      <xdr:nvSpPr>
        <xdr:cNvPr id="3482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13</xdr:row>
      <xdr:rowOff>121947</xdr:rowOff>
    </xdr:from>
    <xdr:to>
      <xdr:col>38</xdr:col>
      <xdr:colOff>1012243</xdr:colOff>
      <xdr:row>14</xdr:row>
      <xdr:rowOff>96744</xdr:rowOff>
    </xdr:to>
    <xdr:sp macro="" textlink="">
      <xdr:nvSpPr>
        <xdr:cNvPr id="3483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83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110186</xdr:rowOff>
    </xdr:from>
    <xdr:to>
      <xdr:col>38</xdr:col>
      <xdr:colOff>1012243</xdr:colOff>
      <xdr:row>17</xdr:row>
      <xdr:rowOff>91796</xdr:rowOff>
    </xdr:to>
    <xdr:sp macro="" textlink="">
      <xdr:nvSpPr>
        <xdr:cNvPr id="3483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16</xdr:row>
      <xdr:rowOff>111125</xdr:rowOff>
    </xdr:from>
    <xdr:to>
      <xdr:col>38</xdr:col>
      <xdr:colOff>3756</xdr:colOff>
      <xdr:row>17</xdr:row>
      <xdr:rowOff>82550</xdr:rowOff>
    </xdr:to>
    <xdr:sp macro="" textlink="">
      <xdr:nvSpPr>
        <xdr:cNvPr id="3483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14</xdr:row>
      <xdr:rowOff>123825</xdr:rowOff>
    </xdr:from>
    <xdr:to>
      <xdr:col>38</xdr:col>
      <xdr:colOff>3756</xdr:colOff>
      <xdr:row>15</xdr:row>
      <xdr:rowOff>98623</xdr:rowOff>
    </xdr:to>
    <xdr:sp macro="" textlink="">
      <xdr:nvSpPr>
        <xdr:cNvPr id="3483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14</xdr:row>
      <xdr:rowOff>109246</xdr:rowOff>
    </xdr:from>
    <xdr:to>
      <xdr:col>38</xdr:col>
      <xdr:colOff>3756</xdr:colOff>
      <xdr:row>15</xdr:row>
      <xdr:rowOff>90857</xdr:rowOff>
    </xdr:to>
    <xdr:sp macro="" textlink="">
      <xdr:nvSpPr>
        <xdr:cNvPr id="3483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12</xdr:row>
      <xdr:rowOff>121947</xdr:rowOff>
    </xdr:from>
    <xdr:to>
      <xdr:col>38</xdr:col>
      <xdr:colOff>3756</xdr:colOff>
      <xdr:row>13</xdr:row>
      <xdr:rowOff>96744</xdr:rowOff>
    </xdr:to>
    <xdr:sp macro="" textlink="">
      <xdr:nvSpPr>
        <xdr:cNvPr id="3483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15</xdr:row>
      <xdr:rowOff>110186</xdr:rowOff>
    </xdr:from>
    <xdr:to>
      <xdr:col>38</xdr:col>
      <xdr:colOff>3756</xdr:colOff>
      <xdr:row>16</xdr:row>
      <xdr:rowOff>91796</xdr:rowOff>
    </xdr:to>
    <xdr:sp macro="" textlink="">
      <xdr:nvSpPr>
        <xdr:cNvPr id="3483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13</xdr:row>
      <xdr:rowOff>122886</xdr:rowOff>
    </xdr:from>
    <xdr:to>
      <xdr:col>38</xdr:col>
      <xdr:colOff>3756</xdr:colOff>
      <xdr:row>14</xdr:row>
      <xdr:rowOff>97683</xdr:rowOff>
    </xdr:to>
    <xdr:sp macro="" textlink="">
      <xdr:nvSpPr>
        <xdr:cNvPr id="3483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4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4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4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4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4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5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5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5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5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1107493</xdr:colOff>
      <xdr:row>12</xdr:row>
      <xdr:rowOff>121947</xdr:rowOff>
    </xdr:from>
    <xdr:to>
      <xdr:col>38</xdr:col>
      <xdr:colOff>1107493</xdr:colOff>
      <xdr:row>13</xdr:row>
      <xdr:rowOff>96744</xdr:rowOff>
    </xdr:to>
    <xdr:sp macro="" textlink="">
      <xdr:nvSpPr>
        <xdr:cNvPr id="3485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5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5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5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5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5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6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6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6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6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6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6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6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6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7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7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7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7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7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7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7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7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8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16</xdr:row>
      <xdr:rowOff>111125</xdr:rowOff>
    </xdr:from>
    <xdr:to>
      <xdr:col>38</xdr:col>
      <xdr:colOff>1012243</xdr:colOff>
      <xdr:row>17</xdr:row>
      <xdr:rowOff>82550</xdr:rowOff>
    </xdr:to>
    <xdr:sp macro="" textlink="">
      <xdr:nvSpPr>
        <xdr:cNvPr id="3488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14</xdr:row>
      <xdr:rowOff>123825</xdr:rowOff>
    </xdr:from>
    <xdr:to>
      <xdr:col>38</xdr:col>
      <xdr:colOff>1012243</xdr:colOff>
      <xdr:row>15</xdr:row>
      <xdr:rowOff>98623</xdr:rowOff>
    </xdr:to>
    <xdr:sp macro="" textlink="">
      <xdr:nvSpPr>
        <xdr:cNvPr id="3488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8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8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14</xdr:row>
      <xdr:rowOff>109246</xdr:rowOff>
    </xdr:from>
    <xdr:to>
      <xdr:col>38</xdr:col>
      <xdr:colOff>1012243</xdr:colOff>
      <xdr:row>15</xdr:row>
      <xdr:rowOff>90857</xdr:rowOff>
    </xdr:to>
    <xdr:sp macro="" textlink="">
      <xdr:nvSpPr>
        <xdr:cNvPr id="3488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12</xdr:row>
      <xdr:rowOff>121947</xdr:rowOff>
    </xdr:from>
    <xdr:to>
      <xdr:col>38</xdr:col>
      <xdr:colOff>1012243</xdr:colOff>
      <xdr:row>13</xdr:row>
      <xdr:rowOff>96744</xdr:rowOff>
    </xdr:to>
    <xdr:sp macro="" textlink="">
      <xdr:nvSpPr>
        <xdr:cNvPr id="3488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8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1012243</xdr:colOff>
      <xdr:row>15</xdr:row>
      <xdr:rowOff>110186</xdr:rowOff>
    </xdr:from>
    <xdr:to>
      <xdr:col>38</xdr:col>
      <xdr:colOff>1012243</xdr:colOff>
      <xdr:row>16</xdr:row>
      <xdr:rowOff>91796</xdr:rowOff>
    </xdr:to>
    <xdr:sp macro="" textlink="">
      <xdr:nvSpPr>
        <xdr:cNvPr id="3488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1257881</xdr:colOff>
      <xdr:row>22</xdr:row>
      <xdr:rowOff>28575</xdr:rowOff>
    </xdr:from>
    <xdr:to>
      <xdr:col>38</xdr:col>
      <xdr:colOff>1257881</xdr:colOff>
      <xdr:row>23</xdr:row>
      <xdr:rowOff>3373</xdr:rowOff>
    </xdr:to>
    <xdr:sp macro="" textlink="">
      <xdr:nvSpPr>
        <xdr:cNvPr id="3488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89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90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xdr:row>
      <xdr:rowOff>121947</xdr:rowOff>
    </xdr:from>
    <xdr:to>
      <xdr:col>35</xdr:col>
      <xdr:colOff>1012243</xdr:colOff>
      <xdr:row>8</xdr:row>
      <xdr:rowOff>96744</xdr:rowOff>
    </xdr:to>
    <xdr:sp macro="" textlink="">
      <xdr:nvSpPr>
        <xdr:cNvPr id="3490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xdr:row>
      <xdr:rowOff>121947</xdr:rowOff>
    </xdr:from>
    <xdr:to>
      <xdr:col>35</xdr:col>
      <xdr:colOff>1012243</xdr:colOff>
      <xdr:row>8</xdr:row>
      <xdr:rowOff>96744</xdr:rowOff>
    </xdr:to>
    <xdr:sp macro="" textlink="">
      <xdr:nvSpPr>
        <xdr:cNvPr id="3490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90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xdr:row>
      <xdr:rowOff>121947</xdr:rowOff>
    </xdr:from>
    <xdr:to>
      <xdr:col>35</xdr:col>
      <xdr:colOff>1012243</xdr:colOff>
      <xdr:row>8</xdr:row>
      <xdr:rowOff>96744</xdr:rowOff>
    </xdr:to>
    <xdr:sp macro="" textlink="">
      <xdr:nvSpPr>
        <xdr:cNvPr id="3490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xdr:row>
      <xdr:rowOff>121947</xdr:rowOff>
    </xdr:from>
    <xdr:to>
      <xdr:col>35</xdr:col>
      <xdr:colOff>1012243</xdr:colOff>
      <xdr:row>8</xdr:row>
      <xdr:rowOff>96744</xdr:rowOff>
    </xdr:to>
    <xdr:sp macro="" textlink="">
      <xdr:nvSpPr>
        <xdr:cNvPr id="3490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90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xdr:row>
      <xdr:rowOff>121947</xdr:rowOff>
    </xdr:from>
    <xdr:to>
      <xdr:col>35</xdr:col>
      <xdr:colOff>1012243</xdr:colOff>
      <xdr:row>8</xdr:row>
      <xdr:rowOff>96744</xdr:rowOff>
    </xdr:to>
    <xdr:sp macro="" textlink="">
      <xdr:nvSpPr>
        <xdr:cNvPr id="3490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xdr:row>
      <xdr:rowOff>121947</xdr:rowOff>
    </xdr:from>
    <xdr:to>
      <xdr:col>35</xdr:col>
      <xdr:colOff>1012243</xdr:colOff>
      <xdr:row>8</xdr:row>
      <xdr:rowOff>96744</xdr:rowOff>
    </xdr:to>
    <xdr:sp macro="" textlink="">
      <xdr:nvSpPr>
        <xdr:cNvPr id="3490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7</xdr:row>
      <xdr:rowOff>121947</xdr:rowOff>
    </xdr:from>
    <xdr:to>
      <xdr:col>35</xdr:col>
      <xdr:colOff>3756</xdr:colOff>
      <xdr:row>8</xdr:row>
      <xdr:rowOff>96744</xdr:rowOff>
    </xdr:to>
    <xdr:sp macro="" textlink="">
      <xdr:nvSpPr>
        <xdr:cNvPr id="3490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xdr:row>
      <xdr:rowOff>121947</xdr:rowOff>
    </xdr:from>
    <xdr:to>
      <xdr:col>35</xdr:col>
      <xdr:colOff>1012243</xdr:colOff>
      <xdr:row>8</xdr:row>
      <xdr:rowOff>96744</xdr:rowOff>
    </xdr:to>
    <xdr:sp macro="" textlink="">
      <xdr:nvSpPr>
        <xdr:cNvPr id="3491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xdr:row>
      <xdr:rowOff>121947</xdr:rowOff>
    </xdr:from>
    <xdr:to>
      <xdr:col>35</xdr:col>
      <xdr:colOff>1012243</xdr:colOff>
      <xdr:row>8</xdr:row>
      <xdr:rowOff>96744</xdr:rowOff>
    </xdr:to>
    <xdr:sp macro="" textlink="">
      <xdr:nvSpPr>
        <xdr:cNvPr id="3491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491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491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491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491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491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491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491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491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492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492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492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492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492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492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492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492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492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492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493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493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3493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3493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3493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3493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3493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122886</xdr:rowOff>
    </xdr:from>
    <xdr:to>
      <xdr:col>39</xdr:col>
      <xdr:colOff>3756</xdr:colOff>
      <xdr:row>15</xdr:row>
      <xdr:rowOff>97683</xdr:rowOff>
    </xdr:to>
    <xdr:sp macro="" textlink="">
      <xdr:nvSpPr>
        <xdr:cNvPr id="3493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493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493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494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494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494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494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494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494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494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494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1257881</xdr:colOff>
      <xdr:row>22</xdr:row>
      <xdr:rowOff>28575</xdr:rowOff>
    </xdr:from>
    <xdr:to>
      <xdr:col>39</xdr:col>
      <xdr:colOff>1257881</xdr:colOff>
      <xdr:row>23</xdr:row>
      <xdr:rowOff>3373</xdr:rowOff>
    </xdr:to>
    <xdr:sp macro="" textlink="">
      <xdr:nvSpPr>
        <xdr:cNvPr id="3494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494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495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495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495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495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495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495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495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495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495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3495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3496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3496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3496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3496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3496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496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496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496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496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496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497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497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497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497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497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497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497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497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497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497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498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498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498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498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498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3498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3498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3498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3498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3498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3499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499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499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499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499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499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499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499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499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499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0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500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500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500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500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500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500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500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500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500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501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3501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3501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3501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3501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3501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3501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1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1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1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2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2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2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2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2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2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2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502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502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502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503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503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503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503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503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503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503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3503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3503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3503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3504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3504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3504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4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4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4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4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4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4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4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5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5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5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505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505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17</xdr:row>
      <xdr:rowOff>111125</xdr:rowOff>
    </xdr:from>
    <xdr:to>
      <xdr:col>39</xdr:col>
      <xdr:colOff>1012243</xdr:colOff>
      <xdr:row>18</xdr:row>
      <xdr:rowOff>82550</xdr:rowOff>
    </xdr:to>
    <xdr:sp macro="" textlink="">
      <xdr:nvSpPr>
        <xdr:cNvPr id="3505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123825</xdr:rowOff>
    </xdr:from>
    <xdr:to>
      <xdr:col>39</xdr:col>
      <xdr:colOff>1012243</xdr:colOff>
      <xdr:row>16</xdr:row>
      <xdr:rowOff>98623</xdr:rowOff>
    </xdr:to>
    <xdr:sp macro="" textlink="">
      <xdr:nvSpPr>
        <xdr:cNvPr id="3505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505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505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109246</xdr:rowOff>
    </xdr:from>
    <xdr:to>
      <xdr:col>39</xdr:col>
      <xdr:colOff>1012243</xdr:colOff>
      <xdr:row>16</xdr:row>
      <xdr:rowOff>90857</xdr:rowOff>
    </xdr:to>
    <xdr:sp macro="" textlink="">
      <xdr:nvSpPr>
        <xdr:cNvPr id="3505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13</xdr:row>
      <xdr:rowOff>121947</xdr:rowOff>
    </xdr:from>
    <xdr:to>
      <xdr:col>39</xdr:col>
      <xdr:colOff>1012243</xdr:colOff>
      <xdr:row>14</xdr:row>
      <xdr:rowOff>96744</xdr:rowOff>
    </xdr:to>
    <xdr:sp macro="" textlink="">
      <xdr:nvSpPr>
        <xdr:cNvPr id="3506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506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110186</xdr:rowOff>
    </xdr:from>
    <xdr:to>
      <xdr:col>39</xdr:col>
      <xdr:colOff>1012243</xdr:colOff>
      <xdr:row>17</xdr:row>
      <xdr:rowOff>91796</xdr:rowOff>
    </xdr:to>
    <xdr:sp macro="" textlink="">
      <xdr:nvSpPr>
        <xdr:cNvPr id="3506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16</xdr:row>
      <xdr:rowOff>111125</xdr:rowOff>
    </xdr:from>
    <xdr:to>
      <xdr:col>39</xdr:col>
      <xdr:colOff>3756</xdr:colOff>
      <xdr:row>17</xdr:row>
      <xdr:rowOff>82550</xdr:rowOff>
    </xdr:to>
    <xdr:sp macro="" textlink="">
      <xdr:nvSpPr>
        <xdr:cNvPr id="3506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14</xdr:row>
      <xdr:rowOff>123825</xdr:rowOff>
    </xdr:from>
    <xdr:to>
      <xdr:col>39</xdr:col>
      <xdr:colOff>3756</xdr:colOff>
      <xdr:row>15</xdr:row>
      <xdr:rowOff>98623</xdr:rowOff>
    </xdr:to>
    <xdr:sp macro="" textlink="">
      <xdr:nvSpPr>
        <xdr:cNvPr id="3506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14</xdr:row>
      <xdr:rowOff>109246</xdr:rowOff>
    </xdr:from>
    <xdr:to>
      <xdr:col>39</xdr:col>
      <xdr:colOff>3756</xdr:colOff>
      <xdr:row>15</xdr:row>
      <xdr:rowOff>90857</xdr:rowOff>
    </xdr:to>
    <xdr:sp macro="" textlink="">
      <xdr:nvSpPr>
        <xdr:cNvPr id="3506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12</xdr:row>
      <xdr:rowOff>121947</xdr:rowOff>
    </xdr:from>
    <xdr:to>
      <xdr:col>39</xdr:col>
      <xdr:colOff>3756</xdr:colOff>
      <xdr:row>13</xdr:row>
      <xdr:rowOff>96744</xdr:rowOff>
    </xdr:to>
    <xdr:sp macro="" textlink="">
      <xdr:nvSpPr>
        <xdr:cNvPr id="3506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15</xdr:row>
      <xdr:rowOff>110186</xdr:rowOff>
    </xdr:from>
    <xdr:to>
      <xdr:col>39</xdr:col>
      <xdr:colOff>3756</xdr:colOff>
      <xdr:row>16</xdr:row>
      <xdr:rowOff>91796</xdr:rowOff>
    </xdr:to>
    <xdr:sp macro="" textlink="">
      <xdr:nvSpPr>
        <xdr:cNvPr id="3506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13</xdr:row>
      <xdr:rowOff>122886</xdr:rowOff>
    </xdr:from>
    <xdr:to>
      <xdr:col>39</xdr:col>
      <xdr:colOff>3756</xdr:colOff>
      <xdr:row>14</xdr:row>
      <xdr:rowOff>97683</xdr:rowOff>
    </xdr:to>
    <xdr:sp macro="" textlink="">
      <xdr:nvSpPr>
        <xdr:cNvPr id="3506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7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7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7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7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7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7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7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7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8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8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8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8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1107493</xdr:colOff>
      <xdr:row>12</xdr:row>
      <xdr:rowOff>121947</xdr:rowOff>
    </xdr:from>
    <xdr:to>
      <xdr:col>39</xdr:col>
      <xdr:colOff>1107493</xdr:colOff>
      <xdr:row>13</xdr:row>
      <xdr:rowOff>96744</xdr:rowOff>
    </xdr:to>
    <xdr:sp macro="" textlink="">
      <xdr:nvSpPr>
        <xdr:cNvPr id="3508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8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8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8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8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9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09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09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09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09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09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10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10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10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10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10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10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10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10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10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10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11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16</xdr:row>
      <xdr:rowOff>111125</xdr:rowOff>
    </xdr:from>
    <xdr:to>
      <xdr:col>39</xdr:col>
      <xdr:colOff>1012243</xdr:colOff>
      <xdr:row>17</xdr:row>
      <xdr:rowOff>82550</xdr:rowOff>
    </xdr:to>
    <xdr:sp macro="" textlink="">
      <xdr:nvSpPr>
        <xdr:cNvPr id="3511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14</xdr:row>
      <xdr:rowOff>123825</xdr:rowOff>
    </xdr:from>
    <xdr:to>
      <xdr:col>39</xdr:col>
      <xdr:colOff>1012243</xdr:colOff>
      <xdr:row>15</xdr:row>
      <xdr:rowOff>98623</xdr:rowOff>
    </xdr:to>
    <xdr:sp macro="" textlink="">
      <xdr:nvSpPr>
        <xdr:cNvPr id="3511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11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11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14</xdr:row>
      <xdr:rowOff>109246</xdr:rowOff>
    </xdr:from>
    <xdr:to>
      <xdr:col>39</xdr:col>
      <xdr:colOff>1012243</xdr:colOff>
      <xdr:row>15</xdr:row>
      <xdr:rowOff>90857</xdr:rowOff>
    </xdr:to>
    <xdr:sp macro="" textlink="">
      <xdr:nvSpPr>
        <xdr:cNvPr id="3511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12</xdr:row>
      <xdr:rowOff>121947</xdr:rowOff>
    </xdr:from>
    <xdr:to>
      <xdr:col>39</xdr:col>
      <xdr:colOff>1012243</xdr:colOff>
      <xdr:row>13</xdr:row>
      <xdr:rowOff>96744</xdr:rowOff>
    </xdr:to>
    <xdr:sp macro="" textlink="">
      <xdr:nvSpPr>
        <xdr:cNvPr id="3511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11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1012243</xdr:colOff>
      <xdr:row>15</xdr:row>
      <xdr:rowOff>110186</xdr:rowOff>
    </xdr:from>
    <xdr:to>
      <xdr:col>39</xdr:col>
      <xdr:colOff>1012243</xdr:colOff>
      <xdr:row>16</xdr:row>
      <xdr:rowOff>91796</xdr:rowOff>
    </xdr:to>
    <xdr:sp macro="" textlink="">
      <xdr:nvSpPr>
        <xdr:cNvPr id="3511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1257881</xdr:colOff>
      <xdr:row>22</xdr:row>
      <xdr:rowOff>28575</xdr:rowOff>
    </xdr:from>
    <xdr:to>
      <xdr:col>39</xdr:col>
      <xdr:colOff>1257881</xdr:colOff>
      <xdr:row>23</xdr:row>
      <xdr:rowOff>3373</xdr:rowOff>
    </xdr:to>
    <xdr:sp macro="" textlink="">
      <xdr:nvSpPr>
        <xdr:cNvPr id="3511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2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3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xdr:row>
      <xdr:rowOff>121947</xdr:rowOff>
    </xdr:from>
    <xdr:to>
      <xdr:col>36</xdr:col>
      <xdr:colOff>1012243</xdr:colOff>
      <xdr:row>8</xdr:row>
      <xdr:rowOff>96744</xdr:rowOff>
    </xdr:to>
    <xdr:sp macro="" textlink="">
      <xdr:nvSpPr>
        <xdr:cNvPr id="3513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xdr:row>
      <xdr:rowOff>121947</xdr:rowOff>
    </xdr:from>
    <xdr:to>
      <xdr:col>36</xdr:col>
      <xdr:colOff>1012243</xdr:colOff>
      <xdr:row>8</xdr:row>
      <xdr:rowOff>96744</xdr:rowOff>
    </xdr:to>
    <xdr:sp macro="" textlink="">
      <xdr:nvSpPr>
        <xdr:cNvPr id="3513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3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xdr:row>
      <xdr:rowOff>121947</xdr:rowOff>
    </xdr:from>
    <xdr:to>
      <xdr:col>36</xdr:col>
      <xdr:colOff>1012243</xdr:colOff>
      <xdr:row>8</xdr:row>
      <xdr:rowOff>96744</xdr:rowOff>
    </xdr:to>
    <xdr:sp macro="" textlink="">
      <xdr:nvSpPr>
        <xdr:cNvPr id="3513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xdr:row>
      <xdr:rowOff>121947</xdr:rowOff>
    </xdr:from>
    <xdr:to>
      <xdr:col>36</xdr:col>
      <xdr:colOff>1012243</xdr:colOff>
      <xdr:row>8</xdr:row>
      <xdr:rowOff>96744</xdr:rowOff>
    </xdr:to>
    <xdr:sp macro="" textlink="">
      <xdr:nvSpPr>
        <xdr:cNvPr id="3513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3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xdr:row>
      <xdr:rowOff>121947</xdr:rowOff>
    </xdr:from>
    <xdr:to>
      <xdr:col>36</xdr:col>
      <xdr:colOff>1012243</xdr:colOff>
      <xdr:row>8</xdr:row>
      <xdr:rowOff>96744</xdr:rowOff>
    </xdr:to>
    <xdr:sp macro="" textlink="">
      <xdr:nvSpPr>
        <xdr:cNvPr id="3513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xdr:row>
      <xdr:rowOff>121947</xdr:rowOff>
    </xdr:from>
    <xdr:to>
      <xdr:col>36</xdr:col>
      <xdr:colOff>1012243</xdr:colOff>
      <xdr:row>8</xdr:row>
      <xdr:rowOff>96744</xdr:rowOff>
    </xdr:to>
    <xdr:sp macro="" textlink="">
      <xdr:nvSpPr>
        <xdr:cNvPr id="3513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7</xdr:row>
      <xdr:rowOff>121947</xdr:rowOff>
    </xdr:from>
    <xdr:to>
      <xdr:col>36</xdr:col>
      <xdr:colOff>3756</xdr:colOff>
      <xdr:row>8</xdr:row>
      <xdr:rowOff>96744</xdr:rowOff>
    </xdr:to>
    <xdr:sp macro="" textlink="">
      <xdr:nvSpPr>
        <xdr:cNvPr id="3513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xdr:row>
      <xdr:rowOff>121947</xdr:rowOff>
    </xdr:from>
    <xdr:to>
      <xdr:col>36</xdr:col>
      <xdr:colOff>1012243</xdr:colOff>
      <xdr:row>8</xdr:row>
      <xdr:rowOff>96744</xdr:rowOff>
    </xdr:to>
    <xdr:sp macro="" textlink="">
      <xdr:nvSpPr>
        <xdr:cNvPr id="3514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xdr:row>
      <xdr:rowOff>121947</xdr:rowOff>
    </xdr:from>
    <xdr:to>
      <xdr:col>36</xdr:col>
      <xdr:colOff>1012243</xdr:colOff>
      <xdr:row>8</xdr:row>
      <xdr:rowOff>96744</xdr:rowOff>
    </xdr:to>
    <xdr:sp macro="" textlink="">
      <xdr:nvSpPr>
        <xdr:cNvPr id="3514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14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14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14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14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14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14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14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14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15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15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15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15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15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15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15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15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15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15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16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16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3516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3516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3516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3516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3516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122886</xdr:rowOff>
    </xdr:from>
    <xdr:to>
      <xdr:col>40</xdr:col>
      <xdr:colOff>3756</xdr:colOff>
      <xdr:row>15</xdr:row>
      <xdr:rowOff>97683</xdr:rowOff>
    </xdr:to>
    <xdr:sp macro="" textlink="">
      <xdr:nvSpPr>
        <xdr:cNvPr id="3516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16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16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17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17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17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17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17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17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17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17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1257881</xdr:colOff>
      <xdr:row>22</xdr:row>
      <xdr:rowOff>28575</xdr:rowOff>
    </xdr:from>
    <xdr:to>
      <xdr:col>40</xdr:col>
      <xdr:colOff>1257881</xdr:colOff>
      <xdr:row>23</xdr:row>
      <xdr:rowOff>3373</xdr:rowOff>
    </xdr:to>
    <xdr:sp macro="" textlink="">
      <xdr:nvSpPr>
        <xdr:cNvPr id="3517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17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18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18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18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18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18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18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18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18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18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3518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3519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3519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3519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3519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3519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19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19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19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19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19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20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20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20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20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20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20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20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20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20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20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21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21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21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21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21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3521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3521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3521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3521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3521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3522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22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22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22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22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22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22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22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22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22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23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23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23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23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23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23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23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23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23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23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24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3524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3524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3524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3524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3524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3524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24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24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24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25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25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25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25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25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25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25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25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25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25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26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26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26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26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26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26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26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3526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3526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3526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3527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3527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3527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27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27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27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27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27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27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27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28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28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28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28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28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17</xdr:row>
      <xdr:rowOff>111125</xdr:rowOff>
    </xdr:from>
    <xdr:to>
      <xdr:col>40</xdr:col>
      <xdr:colOff>1012243</xdr:colOff>
      <xdr:row>18</xdr:row>
      <xdr:rowOff>82550</xdr:rowOff>
    </xdr:to>
    <xdr:sp macro="" textlink="">
      <xdr:nvSpPr>
        <xdr:cNvPr id="3528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123825</xdr:rowOff>
    </xdr:from>
    <xdr:to>
      <xdr:col>40</xdr:col>
      <xdr:colOff>1012243</xdr:colOff>
      <xdr:row>16</xdr:row>
      <xdr:rowOff>98623</xdr:rowOff>
    </xdr:to>
    <xdr:sp macro="" textlink="">
      <xdr:nvSpPr>
        <xdr:cNvPr id="3528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28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28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109246</xdr:rowOff>
    </xdr:from>
    <xdr:to>
      <xdr:col>40</xdr:col>
      <xdr:colOff>1012243</xdr:colOff>
      <xdr:row>16</xdr:row>
      <xdr:rowOff>90857</xdr:rowOff>
    </xdr:to>
    <xdr:sp macro="" textlink="">
      <xdr:nvSpPr>
        <xdr:cNvPr id="3528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13</xdr:row>
      <xdr:rowOff>121947</xdr:rowOff>
    </xdr:from>
    <xdr:to>
      <xdr:col>40</xdr:col>
      <xdr:colOff>1012243</xdr:colOff>
      <xdr:row>14</xdr:row>
      <xdr:rowOff>96744</xdr:rowOff>
    </xdr:to>
    <xdr:sp macro="" textlink="">
      <xdr:nvSpPr>
        <xdr:cNvPr id="3529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29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110186</xdr:rowOff>
    </xdr:from>
    <xdr:to>
      <xdr:col>40</xdr:col>
      <xdr:colOff>1012243</xdr:colOff>
      <xdr:row>17</xdr:row>
      <xdr:rowOff>91796</xdr:rowOff>
    </xdr:to>
    <xdr:sp macro="" textlink="">
      <xdr:nvSpPr>
        <xdr:cNvPr id="3529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16</xdr:row>
      <xdr:rowOff>111125</xdr:rowOff>
    </xdr:from>
    <xdr:to>
      <xdr:col>40</xdr:col>
      <xdr:colOff>3756</xdr:colOff>
      <xdr:row>17</xdr:row>
      <xdr:rowOff>82550</xdr:rowOff>
    </xdr:to>
    <xdr:sp macro="" textlink="">
      <xdr:nvSpPr>
        <xdr:cNvPr id="3529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14</xdr:row>
      <xdr:rowOff>123825</xdr:rowOff>
    </xdr:from>
    <xdr:to>
      <xdr:col>40</xdr:col>
      <xdr:colOff>3756</xdr:colOff>
      <xdr:row>15</xdr:row>
      <xdr:rowOff>98623</xdr:rowOff>
    </xdr:to>
    <xdr:sp macro="" textlink="">
      <xdr:nvSpPr>
        <xdr:cNvPr id="3529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14</xdr:row>
      <xdr:rowOff>109246</xdr:rowOff>
    </xdr:from>
    <xdr:to>
      <xdr:col>40</xdr:col>
      <xdr:colOff>3756</xdr:colOff>
      <xdr:row>15</xdr:row>
      <xdr:rowOff>90857</xdr:rowOff>
    </xdr:to>
    <xdr:sp macro="" textlink="">
      <xdr:nvSpPr>
        <xdr:cNvPr id="3529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12</xdr:row>
      <xdr:rowOff>121947</xdr:rowOff>
    </xdr:from>
    <xdr:to>
      <xdr:col>40</xdr:col>
      <xdr:colOff>3756</xdr:colOff>
      <xdr:row>13</xdr:row>
      <xdr:rowOff>96744</xdr:rowOff>
    </xdr:to>
    <xdr:sp macro="" textlink="">
      <xdr:nvSpPr>
        <xdr:cNvPr id="3529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15</xdr:row>
      <xdr:rowOff>110186</xdr:rowOff>
    </xdr:from>
    <xdr:to>
      <xdr:col>40</xdr:col>
      <xdr:colOff>3756</xdr:colOff>
      <xdr:row>16</xdr:row>
      <xdr:rowOff>91796</xdr:rowOff>
    </xdr:to>
    <xdr:sp macro="" textlink="">
      <xdr:nvSpPr>
        <xdr:cNvPr id="3529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13</xdr:row>
      <xdr:rowOff>122886</xdr:rowOff>
    </xdr:from>
    <xdr:to>
      <xdr:col>40</xdr:col>
      <xdr:colOff>3756</xdr:colOff>
      <xdr:row>14</xdr:row>
      <xdr:rowOff>97683</xdr:rowOff>
    </xdr:to>
    <xdr:sp macro="" textlink="">
      <xdr:nvSpPr>
        <xdr:cNvPr id="3529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29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0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0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0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0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0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0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0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0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0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0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1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1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1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1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1107493</xdr:colOff>
      <xdr:row>12</xdr:row>
      <xdr:rowOff>121947</xdr:rowOff>
    </xdr:from>
    <xdr:to>
      <xdr:col>40</xdr:col>
      <xdr:colOff>1107493</xdr:colOff>
      <xdr:row>13</xdr:row>
      <xdr:rowOff>96744</xdr:rowOff>
    </xdr:to>
    <xdr:sp macro="" textlink="">
      <xdr:nvSpPr>
        <xdr:cNvPr id="3531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1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1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1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1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1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2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2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2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2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2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2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2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2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2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2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3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3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3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3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3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3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3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3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3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16</xdr:row>
      <xdr:rowOff>111125</xdr:rowOff>
    </xdr:from>
    <xdr:to>
      <xdr:col>40</xdr:col>
      <xdr:colOff>1012243</xdr:colOff>
      <xdr:row>17</xdr:row>
      <xdr:rowOff>82550</xdr:rowOff>
    </xdr:to>
    <xdr:sp macro="" textlink="">
      <xdr:nvSpPr>
        <xdr:cNvPr id="353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14</xdr:row>
      <xdr:rowOff>123825</xdr:rowOff>
    </xdr:from>
    <xdr:to>
      <xdr:col>40</xdr:col>
      <xdr:colOff>1012243</xdr:colOff>
      <xdr:row>15</xdr:row>
      <xdr:rowOff>98623</xdr:rowOff>
    </xdr:to>
    <xdr:sp macro="" textlink="">
      <xdr:nvSpPr>
        <xdr:cNvPr id="353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4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14</xdr:row>
      <xdr:rowOff>109246</xdr:rowOff>
    </xdr:from>
    <xdr:to>
      <xdr:col>40</xdr:col>
      <xdr:colOff>1012243</xdr:colOff>
      <xdr:row>15</xdr:row>
      <xdr:rowOff>90857</xdr:rowOff>
    </xdr:to>
    <xdr:sp macro="" textlink="">
      <xdr:nvSpPr>
        <xdr:cNvPr id="353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12</xdr:row>
      <xdr:rowOff>121947</xdr:rowOff>
    </xdr:from>
    <xdr:to>
      <xdr:col>40</xdr:col>
      <xdr:colOff>1012243</xdr:colOff>
      <xdr:row>13</xdr:row>
      <xdr:rowOff>96744</xdr:rowOff>
    </xdr:to>
    <xdr:sp macro="" textlink="">
      <xdr:nvSpPr>
        <xdr:cNvPr id="3534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4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1012243</xdr:colOff>
      <xdr:row>15</xdr:row>
      <xdr:rowOff>110186</xdr:rowOff>
    </xdr:from>
    <xdr:to>
      <xdr:col>40</xdr:col>
      <xdr:colOff>1012243</xdr:colOff>
      <xdr:row>16</xdr:row>
      <xdr:rowOff>91796</xdr:rowOff>
    </xdr:to>
    <xdr:sp macro="" textlink="">
      <xdr:nvSpPr>
        <xdr:cNvPr id="3534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1257881</xdr:colOff>
      <xdr:row>22</xdr:row>
      <xdr:rowOff>28575</xdr:rowOff>
    </xdr:from>
    <xdr:to>
      <xdr:col>40</xdr:col>
      <xdr:colOff>1257881</xdr:colOff>
      <xdr:row>23</xdr:row>
      <xdr:rowOff>3373</xdr:rowOff>
    </xdr:to>
    <xdr:sp macro="" textlink="">
      <xdr:nvSpPr>
        <xdr:cNvPr id="3534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5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6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7</xdr:row>
      <xdr:rowOff>121947</xdr:rowOff>
    </xdr:from>
    <xdr:to>
      <xdr:col>37</xdr:col>
      <xdr:colOff>1012243</xdr:colOff>
      <xdr:row>8</xdr:row>
      <xdr:rowOff>96744</xdr:rowOff>
    </xdr:to>
    <xdr:sp macro="" textlink="">
      <xdr:nvSpPr>
        <xdr:cNvPr id="3536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7</xdr:row>
      <xdr:rowOff>121947</xdr:rowOff>
    </xdr:from>
    <xdr:to>
      <xdr:col>37</xdr:col>
      <xdr:colOff>1012243</xdr:colOff>
      <xdr:row>8</xdr:row>
      <xdr:rowOff>96744</xdr:rowOff>
    </xdr:to>
    <xdr:sp macro="" textlink="">
      <xdr:nvSpPr>
        <xdr:cNvPr id="3536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6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7</xdr:row>
      <xdr:rowOff>121947</xdr:rowOff>
    </xdr:from>
    <xdr:to>
      <xdr:col>37</xdr:col>
      <xdr:colOff>1012243</xdr:colOff>
      <xdr:row>8</xdr:row>
      <xdr:rowOff>96744</xdr:rowOff>
    </xdr:to>
    <xdr:sp macro="" textlink="">
      <xdr:nvSpPr>
        <xdr:cNvPr id="3536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7</xdr:row>
      <xdr:rowOff>121947</xdr:rowOff>
    </xdr:from>
    <xdr:to>
      <xdr:col>37</xdr:col>
      <xdr:colOff>1012243</xdr:colOff>
      <xdr:row>8</xdr:row>
      <xdr:rowOff>96744</xdr:rowOff>
    </xdr:to>
    <xdr:sp macro="" textlink="">
      <xdr:nvSpPr>
        <xdr:cNvPr id="3536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6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7</xdr:row>
      <xdr:rowOff>121947</xdr:rowOff>
    </xdr:from>
    <xdr:to>
      <xdr:col>37</xdr:col>
      <xdr:colOff>1012243</xdr:colOff>
      <xdr:row>8</xdr:row>
      <xdr:rowOff>96744</xdr:rowOff>
    </xdr:to>
    <xdr:sp macro="" textlink="">
      <xdr:nvSpPr>
        <xdr:cNvPr id="3536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7</xdr:row>
      <xdr:rowOff>121947</xdr:rowOff>
    </xdr:from>
    <xdr:to>
      <xdr:col>37</xdr:col>
      <xdr:colOff>1012243</xdr:colOff>
      <xdr:row>8</xdr:row>
      <xdr:rowOff>96744</xdr:rowOff>
    </xdr:to>
    <xdr:sp macro="" textlink="">
      <xdr:nvSpPr>
        <xdr:cNvPr id="3536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xdr:row>
      <xdr:rowOff>121947</xdr:rowOff>
    </xdr:from>
    <xdr:to>
      <xdr:col>37</xdr:col>
      <xdr:colOff>3756</xdr:colOff>
      <xdr:row>8</xdr:row>
      <xdr:rowOff>96744</xdr:rowOff>
    </xdr:to>
    <xdr:sp macro="" textlink="">
      <xdr:nvSpPr>
        <xdr:cNvPr id="3536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7</xdr:row>
      <xdr:rowOff>121947</xdr:rowOff>
    </xdr:from>
    <xdr:to>
      <xdr:col>37</xdr:col>
      <xdr:colOff>1012243</xdr:colOff>
      <xdr:row>8</xdr:row>
      <xdr:rowOff>96744</xdr:rowOff>
    </xdr:to>
    <xdr:sp macro="" textlink="">
      <xdr:nvSpPr>
        <xdr:cNvPr id="3537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7</xdr:row>
      <xdr:rowOff>121947</xdr:rowOff>
    </xdr:from>
    <xdr:to>
      <xdr:col>37</xdr:col>
      <xdr:colOff>1012243</xdr:colOff>
      <xdr:row>8</xdr:row>
      <xdr:rowOff>96744</xdr:rowOff>
    </xdr:to>
    <xdr:sp macro="" textlink="">
      <xdr:nvSpPr>
        <xdr:cNvPr id="3537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37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37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37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37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37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37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37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37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38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38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38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38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38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38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38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38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38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38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39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39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3539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3539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3539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3539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3539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122886</xdr:rowOff>
    </xdr:from>
    <xdr:to>
      <xdr:col>41</xdr:col>
      <xdr:colOff>3756</xdr:colOff>
      <xdr:row>15</xdr:row>
      <xdr:rowOff>97683</xdr:rowOff>
    </xdr:to>
    <xdr:sp macro="" textlink="">
      <xdr:nvSpPr>
        <xdr:cNvPr id="3539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39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39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40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40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40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40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40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40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40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40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1257881</xdr:colOff>
      <xdr:row>22</xdr:row>
      <xdr:rowOff>28575</xdr:rowOff>
    </xdr:from>
    <xdr:to>
      <xdr:col>41</xdr:col>
      <xdr:colOff>1257881</xdr:colOff>
      <xdr:row>23</xdr:row>
      <xdr:rowOff>3373</xdr:rowOff>
    </xdr:to>
    <xdr:sp macro="" textlink="">
      <xdr:nvSpPr>
        <xdr:cNvPr id="3540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40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41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41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41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41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41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41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41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41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41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3541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3542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3542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3542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3542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3542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42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42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42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42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42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43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43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43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43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43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43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43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43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43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43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44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44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44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44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44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3544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3544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3544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3544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3544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3545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45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45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45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45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45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45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45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45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45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46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46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46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46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46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46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46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46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46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46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47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3547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3547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3547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3547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3547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3547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47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47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47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48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48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48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48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48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48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48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48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48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48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49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49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49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49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49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49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49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3549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3549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3549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3550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3550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3550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0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0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0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0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0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0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0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1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1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1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51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51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17</xdr:row>
      <xdr:rowOff>111125</xdr:rowOff>
    </xdr:from>
    <xdr:to>
      <xdr:col>41</xdr:col>
      <xdr:colOff>1012243</xdr:colOff>
      <xdr:row>18</xdr:row>
      <xdr:rowOff>82550</xdr:rowOff>
    </xdr:to>
    <xdr:sp macro="" textlink="">
      <xdr:nvSpPr>
        <xdr:cNvPr id="3551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123825</xdr:rowOff>
    </xdr:from>
    <xdr:to>
      <xdr:col>41</xdr:col>
      <xdr:colOff>1012243</xdr:colOff>
      <xdr:row>16</xdr:row>
      <xdr:rowOff>98623</xdr:rowOff>
    </xdr:to>
    <xdr:sp macro="" textlink="">
      <xdr:nvSpPr>
        <xdr:cNvPr id="3551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51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51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109246</xdr:rowOff>
    </xdr:from>
    <xdr:to>
      <xdr:col>41</xdr:col>
      <xdr:colOff>1012243</xdr:colOff>
      <xdr:row>16</xdr:row>
      <xdr:rowOff>90857</xdr:rowOff>
    </xdr:to>
    <xdr:sp macro="" textlink="">
      <xdr:nvSpPr>
        <xdr:cNvPr id="3551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13</xdr:row>
      <xdr:rowOff>121947</xdr:rowOff>
    </xdr:from>
    <xdr:to>
      <xdr:col>41</xdr:col>
      <xdr:colOff>1012243</xdr:colOff>
      <xdr:row>14</xdr:row>
      <xdr:rowOff>96744</xdr:rowOff>
    </xdr:to>
    <xdr:sp macro="" textlink="">
      <xdr:nvSpPr>
        <xdr:cNvPr id="3552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52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110186</xdr:rowOff>
    </xdr:from>
    <xdr:to>
      <xdr:col>41</xdr:col>
      <xdr:colOff>1012243</xdr:colOff>
      <xdr:row>17</xdr:row>
      <xdr:rowOff>91796</xdr:rowOff>
    </xdr:to>
    <xdr:sp macro="" textlink="">
      <xdr:nvSpPr>
        <xdr:cNvPr id="3552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16</xdr:row>
      <xdr:rowOff>111125</xdr:rowOff>
    </xdr:from>
    <xdr:to>
      <xdr:col>41</xdr:col>
      <xdr:colOff>3756</xdr:colOff>
      <xdr:row>17</xdr:row>
      <xdr:rowOff>82550</xdr:rowOff>
    </xdr:to>
    <xdr:sp macro="" textlink="">
      <xdr:nvSpPr>
        <xdr:cNvPr id="3552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14</xdr:row>
      <xdr:rowOff>123825</xdr:rowOff>
    </xdr:from>
    <xdr:to>
      <xdr:col>41</xdr:col>
      <xdr:colOff>3756</xdr:colOff>
      <xdr:row>15</xdr:row>
      <xdr:rowOff>98623</xdr:rowOff>
    </xdr:to>
    <xdr:sp macro="" textlink="">
      <xdr:nvSpPr>
        <xdr:cNvPr id="3552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14</xdr:row>
      <xdr:rowOff>109246</xdr:rowOff>
    </xdr:from>
    <xdr:to>
      <xdr:col>41</xdr:col>
      <xdr:colOff>3756</xdr:colOff>
      <xdr:row>15</xdr:row>
      <xdr:rowOff>90857</xdr:rowOff>
    </xdr:to>
    <xdr:sp macro="" textlink="">
      <xdr:nvSpPr>
        <xdr:cNvPr id="3552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12</xdr:row>
      <xdr:rowOff>121947</xdr:rowOff>
    </xdr:from>
    <xdr:to>
      <xdr:col>41</xdr:col>
      <xdr:colOff>3756</xdr:colOff>
      <xdr:row>13</xdr:row>
      <xdr:rowOff>96744</xdr:rowOff>
    </xdr:to>
    <xdr:sp macro="" textlink="">
      <xdr:nvSpPr>
        <xdr:cNvPr id="3552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15</xdr:row>
      <xdr:rowOff>110186</xdr:rowOff>
    </xdr:from>
    <xdr:to>
      <xdr:col>41</xdr:col>
      <xdr:colOff>3756</xdr:colOff>
      <xdr:row>16</xdr:row>
      <xdr:rowOff>91796</xdr:rowOff>
    </xdr:to>
    <xdr:sp macro="" textlink="">
      <xdr:nvSpPr>
        <xdr:cNvPr id="3552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13</xdr:row>
      <xdr:rowOff>122886</xdr:rowOff>
    </xdr:from>
    <xdr:to>
      <xdr:col>41</xdr:col>
      <xdr:colOff>3756</xdr:colOff>
      <xdr:row>14</xdr:row>
      <xdr:rowOff>97683</xdr:rowOff>
    </xdr:to>
    <xdr:sp macro="" textlink="">
      <xdr:nvSpPr>
        <xdr:cNvPr id="3552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2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3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3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3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3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3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3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3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3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3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1107493</xdr:colOff>
      <xdr:row>12</xdr:row>
      <xdr:rowOff>121947</xdr:rowOff>
    </xdr:from>
    <xdr:to>
      <xdr:col>41</xdr:col>
      <xdr:colOff>1107493</xdr:colOff>
      <xdr:row>13</xdr:row>
      <xdr:rowOff>96744</xdr:rowOff>
    </xdr:to>
    <xdr:sp macro="" textlink="">
      <xdr:nvSpPr>
        <xdr:cNvPr id="3554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4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4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4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4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5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5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5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5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5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5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5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5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5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5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6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6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6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6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6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6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6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6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16</xdr:row>
      <xdr:rowOff>111125</xdr:rowOff>
    </xdr:from>
    <xdr:to>
      <xdr:col>41</xdr:col>
      <xdr:colOff>1012243</xdr:colOff>
      <xdr:row>17</xdr:row>
      <xdr:rowOff>82550</xdr:rowOff>
    </xdr:to>
    <xdr:sp macro="" textlink="">
      <xdr:nvSpPr>
        <xdr:cNvPr id="3557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14</xdr:row>
      <xdr:rowOff>123825</xdr:rowOff>
    </xdr:from>
    <xdr:to>
      <xdr:col>41</xdr:col>
      <xdr:colOff>1012243</xdr:colOff>
      <xdr:row>15</xdr:row>
      <xdr:rowOff>98623</xdr:rowOff>
    </xdr:to>
    <xdr:sp macro="" textlink="">
      <xdr:nvSpPr>
        <xdr:cNvPr id="3557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7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14</xdr:row>
      <xdr:rowOff>109246</xdr:rowOff>
    </xdr:from>
    <xdr:to>
      <xdr:col>41</xdr:col>
      <xdr:colOff>1012243</xdr:colOff>
      <xdr:row>15</xdr:row>
      <xdr:rowOff>90857</xdr:rowOff>
    </xdr:to>
    <xdr:sp macro="" textlink="">
      <xdr:nvSpPr>
        <xdr:cNvPr id="3557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12</xdr:row>
      <xdr:rowOff>121947</xdr:rowOff>
    </xdr:from>
    <xdr:to>
      <xdr:col>41</xdr:col>
      <xdr:colOff>1012243</xdr:colOff>
      <xdr:row>13</xdr:row>
      <xdr:rowOff>96744</xdr:rowOff>
    </xdr:to>
    <xdr:sp macro="" textlink="">
      <xdr:nvSpPr>
        <xdr:cNvPr id="3557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7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15</xdr:row>
      <xdr:rowOff>110186</xdr:rowOff>
    </xdr:from>
    <xdr:to>
      <xdr:col>41</xdr:col>
      <xdr:colOff>1012243</xdr:colOff>
      <xdr:row>16</xdr:row>
      <xdr:rowOff>91796</xdr:rowOff>
    </xdr:to>
    <xdr:sp macro="" textlink="">
      <xdr:nvSpPr>
        <xdr:cNvPr id="3557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1257881</xdr:colOff>
      <xdr:row>22</xdr:row>
      <xdr:rowOff>28575</xdr:rowOff>
    </xdr:from>
    <xdr:to>
      <xdr:col>41</xdr:col>
      <xdr:colOff>1257881</xdr:colOff>
      <xdr:row>23</xdr:row>
      <xdr:rowOff>3373</xdr:rowOff>
    </xdr:to>
    <xdr:sp macro="" textlink="">
      <xdr:nvSpPr>
        <xdr:cNvPr id="3557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8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9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7</xdr:row>
      <xdr:rowOff>121947</xdr:rowOff>
    </xdr:from>
    <xdr:to>
      <xdr:col>38</xdr:col>
      <xdr:colOff>1012243</xdr:colOff>
      <xdr:row>8</xdr:row>
      <xdr:rowOff>96744</xdr:rowOff>
    </xdr:to>
    <xdr:sp macro="" textlink="">
      <xdr:nvSpPr>
        <xdr:cNvPr id="3559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7</xdr:row>
      <xdr:rowOff>121947</xdr:rowOff>
    </xdr:from>
    <xdr:to>
      <xdr:col>38</xdr:col>
      <xdr:colOff>1012243</xdr:colOff>
      <xdr:row>8</xdr:row>
      <xdr:rowOff>96744</xdr:rowOff>
    </xdr:to>
    <xdr:sp macro="" textlink="">
      <xdr:nvSpPr>
        <xdr:cNvPr id="3559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9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7</xdr:row>
      <xdr:rowOff>121947</xdr:rowOff>
    </xdr:from>
    <xdr:to>
      <xdr:col>38</xdr:col>
      <xdr:colOff>1012243</xdr:colOff>
      <xdr:row>8</xdr:row>
      <xdr:rowOff>96744</xdr:rowOff>
    </xdr:to>
    <xdr:sp macro="" textlink="">
      <xdr:nvSpPr>
        <xdr:cNvPr id="3559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7</xdr:row>
      <xdr:rowOff>121947</xdr:rowOff>
    </xdr:from>
    <xdr:to>
      <xdr:col>38</xdr:col>
      <xdr:colOff>1012243</xdr:colOff>
      <xdr:row>8</xdr:row>
      <xdr:rowOff>96744</xdr:rowOff>
    </xdr:to>
    <xdr:sp macro="" textlink="">
      <xdr:nvSpPr>
        <xdr:cNvPr id="3559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9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7</xdr:row>
      <xdr:rowOff>121947</xdr:rowOff>
    </xdr:from>
    <xdr:to>
      <xdr:col>38</xdr:col>
      <xdr:colOff>1012243</xdr:colOff>
      <xdr:row>8</xdr:row>
      <xdr:rowOff>96744</xdr:rowOff>
    </xdr:to>
    <xdr:sp macro="" textlink="">
      <xdr:nvSpPr>
        <xdr:cNvPr id="3559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7</xdr:row>
      <xdr:rowOff>121947</xdr:rowOff>
    </xdr:from>
    <xdr:to>
      <xdr:col>38</xdr:col>
      <xdr:colOff>1012243</xdr:colOff>
      <xdr:row>8</xdr:row>
      <xdr:rowOff>96744</xdr:rowOff>
    </xdr:to>
    <xdr:sp macro="" textlink="">
      <xdr:nvSpPr>
        <xdr:cNvPr id="3559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7</xdr:row>
      <xdr:rowOff>121947</xdr:rowOff>
    </xdr:from>
    <xdr:to>
      <xdr:col>38</xdr:col>
      <xdr:colOff>3756</xdr:colOff>
      <xdr:row>8</xdr:row>
      <xdr:rowOff>96744</xdr:rowOff>
    </xdr:to>
    <xdr:sp macro="" textlink="">
      <xdr:nvSpPr>
        <xdr:cNvPr id="3559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7</xdr:row>
      <xdr:rowOff>121947</xdr:rowOff>
    </xdr:from>
    <xdr:to>
      <xdr:col>38</xdr:col>
      <xdr:colOff>1012243</xdr:colOff>
      <xdr:row>8</xdr:row>
      <xdr:rowOff>96744</xdr:rowOff>
    </xdr:to>
    <xdr:sp macro="" textlink="">
      <xdr:nvSpPr>
        <xdr:cNvPr id="3560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1012243</xdr:colOff>
      <xdr:row>7</xdr:row>
      <xdr:rowOff>121947</xdr:rowOff>
    </xdr:from>
    <xdr:to>
      <xdr:col>38</xdr:col>
      <xdr:colOff>1012243</xdr:colOff>
      <xdr:row>8</xdr:row>
      <xdr:rowOff>96744</xdr:rowOff>
    </xdr:to>
    <xdr:sp macro="" textlink="">
      <xdr:nvSpPr>
        <xdr:cNvPr id="3560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60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60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60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60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60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60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60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60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61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61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61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61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61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61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61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61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61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61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62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62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3562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3562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3562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3562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3562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122886</xdr:rowOff>
    </xdr:from>
    <xdr:to>
      <xdr:col>42</xdr:col>
      <xdr:colOff>3756</xdr:colOff>
      <xdr:row>15</xdr:row>
      <xdr:rowOff>97683</xdr:rowOff>
    </xdr:to>
    <xdr:sp macro="" textlink="">
      <xdr:nvSpPr>
        <xdr:cNvPr id="3562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62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62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63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63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63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63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63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63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63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63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1257881</xdr:colOff>
      <xdr:row>22</xdr:row>
      <xdr:rowOff>28575</xdr:rowOff>
    </xdr:from>
    <xdr:to>
      <xdr:col>42</xdr:col>
      <xdr:colOff>1257881</xdr:colOff>
      <xdr:row>23</xdr:row>
      <xdr:rowOff>3373</xdr:rowOff>
    </xdr:to>
    <xdr:sp macro="" textlink="">
      <xdr:nvSpPr>
        <xdr:cNvPr id="3563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63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64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64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64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64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64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64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64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64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64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3564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3565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3565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3565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3565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3565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65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65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65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65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65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66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66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66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66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66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66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66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66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66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66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67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67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67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67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67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3567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3567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3567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3567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3567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3568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68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68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68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68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68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68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68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68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68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69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69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69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69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69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69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69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69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69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69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70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3570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3570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3570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3570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3570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3570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0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0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0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1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1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1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1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1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1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1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71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71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71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72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72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72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72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72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72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72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3572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3572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3572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3573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3573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3573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3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3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3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3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3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3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3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4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4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4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74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74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17</xdr:row>
      <xdr:rowOff>111125</xdr:rowOff>
    </xdr:from>
    <xdr:to>
      <xdr:col>42</xdr:col>
      <xdr:colOff>1012243</xdr:colOff>
      <xdr:row>18</xdr:row>
      <xdr:rowOff>82550</xdr:rowOff>
    </xdr:to>
    <xdr:sp macro="" textlink="">
      <xdr:nvSpPr>
        <xdr:cNvPr id="3574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123825</xdr:rowOff>
    </xdr:from>
    <xdr:to>
      <xdr:col>42</xdr:col>
      <xdr:colOff>1012243</xdr:colOff>
      <xdr:row>16</xdr:row>
      <xdr:rowOff>98623</xdr:rowOff>
    </xdr:to>
    <xdr:sp macro="" textlink="">
      <xdr:nvSpPr>
        <xdr:cNvPr id="3574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74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74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109246</xdr:rowOff>
    </xdr:from>
    <xdr:to>
      <xdr:col>42</xdr:col>
      <xdr:colOff>1012243</xdr:colOff>
      <xdr:row>16</xdr:row>
      <xdr:rowOff>90857</xdr:rowOff>
    </xdr:to>
    <xdr:sp macro="" textlink="">
      <xdr:nvSpPr>
        <xdr:cNvPr id="3574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13</xdr:row>
      <xdr:rowOff>121947</xdr:rowOff>
    </xdr:from>
    <xdr:to>
      <xdr:col>42</xdr:col>
      <xdr:colOff>1012243</xdr:colOff>
      <xdr:row>14</xdr:row>
      <xdr:rowOff>96744</xdr:rowOff>
    </xdr:to>
    <xdr:sp macro="" textlink="">
      <xdr:nvSpPr>
        <xdr:cNvPr id="3575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75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110186</xdr:rowOff>
    </xdr:from>
    <xdr:to>
      <xdr:col>42</xdr:col>
      <xdr:colOff>1012243</xdr:colOff>
      <xdr:row>17</xdr:row>
      <xdr:rowOff>91796</xdr:rowOff>
    </xdr:to>
    <xdr:sp macro="" textlink="">
      <xdr:nvSpPr>
        <xdr:cNvPr id="3575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16</xdr:row>
      <xdr:rowOff>111125</xdr:rowOff>
    </xdr:from>
    <xdr:to>
      <xdr:col>42</xdr:col>
      <xdr:colOff>3756</xdr:colOff>
      <xdr:row>17</xdr:row>
      <xdr:rowOff>82550</xdr:rowOff>
    </xdr:to>
    <xdr:sp macro="" textlink="">
      <xdr:nvSpPr>
        <xdr:cNvPr id="3575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14</xdr:row>
      <xdr:rowOff>123825</xdr:rowOff>
    </xdr:from>
    <xdr:to>
      <xdr:col>42</xdr:col>
      <xdr:colOff>3756</xdr:colOff>
      <xdr:row>15</xdr:row>
      <xdr:rowOff>98623</xdr:rowOff>
    </xdr:to>
    <xdr:sp macro="" textlink="">
      <xdr:nvSpPr>
        <xdr:cNvPr id="3575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14</xdr:row>
      <xdr:rowOff>109246</xdr:rowOff>
    </xdr:from>
    <xdr:to>
      <xdr:col>42</xdr:col>
      <xdr:colOff>3756</xdr:colOff>
      <xdr:row>15</xdr:row>
      <xdr:rowOff>90857</xdr:rowOff>
    </xdr:to>
    <xdr:sp macro="" textlink="">
      <xdr:nvSpPr>
        <xdr:cNvPr id="3575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12</xdr:row>
      <xdr:rowOff>121947</xdr:rowOff>
    </xdr:from>
    <xdr:to>
      <xdr:col>42</xdr:col>
      <xdr:colOff>3756</xdr:colOff>
      <xdr:row>13</xdr:row>
      <xdr:rowOff>96744</xdr:rowOff>
    </xdr:to>
    <xdr:sp macro="" textlink="">
      <xdr:nvSpPr>
        <xdr:cNvPr id="3575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15</xdr:row>
      <xdr:rowOff>110186</xdr:rowOff>
    </xdr:from>
    <xdr:to>
      <xdr:col>42</xdr:col>
      <xdr:colOff>3756</xdr:colOff>
      <xdr:row>16</xdr:row>
      <xdr:rowOff>91796</xdr:rowOff>
    </xdr:to>
    <xdr:sp macro="" textlink="">
      <xdr:nvSpPr>
        <xdr:cNvPr id="3575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13</xdr:row>
      <xdr:rowOff>122886</xdr:rowOff>
    </xdr:from>
    <xdr:to>
      <xdr:col>42</xdr:col>
      <xdr:colOff>3756</xdr:colOff>
      <xdr:row>14</xdr:row>
      <xdr:rowOff>97683</xdr:rowOff>
    </xdr:to>
    <xdr:sp macro="" textlink="">
      <xdr:nvSpPr>
        <xdr:cNvPr id="3575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5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6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6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6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6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6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6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6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6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7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7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1107493</xdr:colOff>
      <xdr:row>12</xdr:row>
      <xdr:rowOff>121947</xdr:rowOff>
    </xdr:from>
    <xdr:to>
      <xdr:col>42</xdr:col>
      <xdr:colOff>1107493</xdr:colOff>
      <xdr:row>13</xdr:row>
      <xdr:rowOff>96744</xdr:rowOff>
    </xdr:to>
    <xdr:sp macro="" textlink="">
      <xdr:nvSpPr>
        <xdr:cNvPr id="3577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7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7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7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7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7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8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8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8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8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8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8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8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8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8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9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79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79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79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79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79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80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16</xdr:row>
      <xdr:rowOff>111125</xdr:rowOff>
    </xdr:from>
    <xdr:to>
      <xdr:col>42</xdr:col>
      <xdr:colOff>1012243</xdr:colOff>
      <xdr:row>17</xdr:row>
      <xdr:rowOff>82550</xdr:rowOff>
    </xdr:to>
    <xdr:sp macro="" textlink="">
      <xdr:nvSpPr>
        <xdr:cNvPr id="3580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14</xdr:row>
      <xdr:rowOff>123825</xdr:rowOff>
    </xdr:from>
    <xdr:to>
      <xdr:col>42</xdr:col>
      <xdr:colOff>1012243</xdr:colOff>
      <xdr:row>15</xdr:row>
      <xdr:rowOff>98623</xdr:rowOff>
    </xdr:to>
    <xdr:sp macro="" textlink="">
      <xdr:nvSpPr>
        <xdr:cNvPr id="3580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80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80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14</xdr:row>
      <xdr:rowOff>109246</xdr:rowOff>
    </xdr:from>
    <xdr:to>
      <xdr:col>42</xdr:col>
      <xdr:colOff>1012243</xdr:colOff>
      <xdr:row>15</xdr:row>
      <xdr:rowOff>90857</xdr:rowOff>
    </xdr:to>
    <xdr:sp macro="" textlink="">
      <xdr:nvSpPr>
        <xdr:cNvPr id="3580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12</xdr:row>
      <xdr:rowOff>121947</xdr:rowOff>
    </xdr:from>
    <xdr:to>
      <xdr:col>42</xdr:col>
      <xdr:colOff>1012243</xdr:colOff>
      <xdr:row>13</xdr:row>
      <xdr:rowOff>96744</xdr:rowOff>
    </xdr:to>
    <xdr:sp macro="" textlink="">
      <xdr:nvSpPr>
        <xdr:cNvPr id="3580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80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15</xdr:row>
      <xdr:rowOff>110186</xdr:rowOff>
    </xdr:from>
    <xdr:to>
      <xdr:col>42</xdr:col>
      <xdr:colOff>1012243</xdr:colOff>
      <xdr:row>16</xdr:row>
      <xdr:rowOff>91796</xdr:rowOff>
    </xdr:to>
    <xdr:sp macro="" textlink="">
      <xdr:nvSpPr>
        <xdr:cNvPr id="3580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1257881</xdr:colOff>
      <xdr:row>22</xdr:row>
      <xdr:rowOff>28575</xdr:rowOff>
    </xdr:from>
    <xdr:to>
      <xdr:col>42</xdr:col>
      <xdr:colOff>1257881</xdr:colOff>
      <xdr:row>23</xdr:row>
      <xdr:rowOff>3373</xdr:rowOff>
    </xdr:to>
    <xdr:sp macro="" textlink="">
      <xdr:nvSpPr>
        <xdr:cNvPr id="3580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1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2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7</xdr:row>
      <xdr:rowOff>121947</xdr:rowOff>
    </xdr:from>
    <xdr:to>
      <xdr:col>39</xdr:col>
      <xdr:colOff>1012243</xdr:colOff>
      <xdr:row>8</xdr:row>
      <xdr:rowOff>96744</xdr:rowOff>
    </xdr:to>
    <xdr:sp macro="" textlink="">
      <xdr:nvSpPr>
        <xdr:cNvPr id="3582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7</xdr:row>
      <xdr:rowOff>121947</xdr:rowOff>
    </xdr:from>
    <xdr:to>
      <xdr:col>39</xdr:col>
      <xdr:colOff>1012243</xdr:colOff>
      <xdr:row>8</xdr:row>
      <xdr:rowOff>96744</xdr:rowOff>
    </xdr:to>
    <xdr:sp macro="" textlink="">
      <xdr:nvSpPr>
        <xdr:cNvPr id="3582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2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7</xdr:row>
      <xdr:rowOff>121947</xdr:rowOff>
    </xdr:from>
    <xdr:to>
      <xdr:col>39</xdr:col>
      <xdr:colOff>1012243</xdr:colOff>
      <xdr:row>8</xdr:row>
      <xdr:rowOff>96744</xdr:rowOff>
    </xdr:to>
    <xdr:sp macro="" textlink="">
      <xdr:nvSpPr>
        <xdr:cNvPr id="3582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7</xdr:row>
      <xdr:rowOff>121947</xdr:rowOff>
    </xdr:from>
    <xdr:to>
      <xdr:col>39</xdr:col>
      <xdr:colOff>1012243</xdr:colOff>
      <xdr:row>8</xdr:row>
      <xdr:rowOff>96744</xdr:rowOff>
    </xdr:to>
    <xdr:sp macro="" textlink="">
      <xdr:nvSpPr>
        <xdr:cNvPr id="3582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2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7</xdr:row>
      <xdr:rowOff>121947</xdr:rowOff>
    </xdr:from>
    <xdr:to>
      <xdr:col>39</xdr:col>
      <xdr:colOff>1012243</xdr:colOff>
      <xdr:row>8</xdr:row>
      <xdr:rowOff>96744</xdr:rowOff>
    </xdr:to>
    <xdr:sp macro="" textlink="">
      <xdr:nvSpPr>
        <xdr:cNvPr id="3582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7</xdr:row>
      <xdr:rowOff>121947</xdr:rowOff>
    </xdr:from>
    <xdr:to>
      <xdr:col>39</xdr:col>
      <xdr:colOff>1012243</xdr:colOff>
      <xdr:row>8</xdr:row>
      <xdr:rowOff>96744</xdr:rowOff>
    </xdr:to>
    <xdr:sp macro="" textlink="">
      <xdr:nvSpPr>
        <xdr:cNvPr id="3582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7</xdr:row>
      <xdr:rowOff>121947</xdr:rowOff>
    </xdr:from>
    <xdr:to>
      <xdr:col>39</xdr:col>
      <xdr:colOff>3756</xdr:colOff>
      <xdr:row>8</xdr:row>
      <xdr:rowOff>96744</xdr:rowOff>
    </xdr:to>
    <xdr:sp macro="" textlink="">
      <xdr:nvSpPr>
        <xdr:cNvPr id="3582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7</xdr:row>
      <xdr:rowOff>121947</xdr:rowOff>
    </xdr:from>
    <xdr:to>
      <xdr:col>39</xdr:col>
      <xdr:colOff>1012243</xdr:colOff>
      <xdr:row>8</xdr:row>
      <xdr:rowOff>96744</xdr:rowOff>
    </xdr:to>
    <xdr:sp macro="" textlink="">
      <xdr:nvSpPr>
        <xdr:cNvPr id="3583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1012243</xdr:colOff>
      <xdr:row>7</xdr:row>
      <xdr:rowOff>121947</xdr:rowOff>
    </xdr:from>
    <xdr:to>
      <xdr:col>39</xdr:col>
      <xdr:colOff>1012243</xdr:colOff>
      <xdr:row>8</xdr:row>
      <xdr:rowOff>96744</xdr:rowOff>
    </xdr:to>
    <xdr:sp macro="" textlink="">
      <xdr:nvSpPr>
        <xdr:cNvPr id="3583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83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83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83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83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83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83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83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83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84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84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84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84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84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84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84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84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84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84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85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85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3585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3585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3585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3585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3585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122886</xdr:rowOff>
    </xdr:from>
    <xdr:to>
      <xdr:col>43</xdr:col>
      <xdr:colOff>3756</xdr:colOff>
      <xdr:row>15</xdr:row>
      <xdr:rowOff>97683</xdr:rowOff>
    </xdr:to>
    <xdr:sp macro="" textlink="">
      <xdr:nvSpPr>
        <xdr:cNvPr id="3585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85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85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86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86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86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86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86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86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86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8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1257881</xdr:colOff>
      <xdr:row>22</xdr:row>
      <xdr:rowOff>28575</xdr:rowOff>
    </xdr:from>
    <xdr:to>
      <xdr:col>43</xdr:col>
      <xdr:colOff>1257881</xdr:colOff>
      <xdr:row>23</xdr:row>
      <xdr:rowOff>3373</xdr:rowOff>
    </xdr:to>
    <xdr:sp macro="" textlink="">
      <xdr:nvSpPr>
        <xdr:cNvPr id="3586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86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87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87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87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87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87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87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87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87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87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3587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3588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3588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3588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3588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3588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88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88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88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88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88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89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89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89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89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89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89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89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89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89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89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90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90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90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90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90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3590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3590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3590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3590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3590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3591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1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91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1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91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91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91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91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91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91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92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92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92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92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92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92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92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92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92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92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93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3593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3593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3593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3593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3593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3593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3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93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9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94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94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9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94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94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94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94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94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94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95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95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95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95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95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95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95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3595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3595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3595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3596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3596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3596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6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96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6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96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96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96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96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97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97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97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97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97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17</xdr:row>
      <xdr:rowOff>111125</xdr:rowOff>
    </xdr:from>
    <xdr:to>
      <xdr:col>43</xdr:col>
      <xdr:colOff>1012243</xdr:colOff>
      <xdr:row>18</xdr:row>
      <xdr:rowOff>82550</xdr:rowOff>
    </xdr:to>
    <xdr:sp macro="" textlink="">
      <xdr:nvSpPr>
        <xdr:cNvPr id="3597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123825</xdr:rowOff>
    </xdr:from>
    <xdr:to>
      <xdr:col>43</xdr:col>
      <xdr:colOff>1012243</xdr:colOff>
      <xdr:row>16</xdr:row>
      <xdr:rowOff>98623</xdr:rowOff>
    </xdr:to>
    <xdr:sp macro="" textlink="">
      <xdr:nvSpPr>
        <xdr:cNvPr id="3597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97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97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109246</xdr:rowOff>
    </xdr:from>
    <xdr:to>
      <xdr:col>43</xdr:col>
      <xdr:colOff>1012243</xdr:colOff>
      <xdr:row>16</xdr:row>
      <xdr:rowOff>90857</xdr:rowOff>
    </xdr:to>
    <xdr:sp macro="" textlink="">
      <xdr:nvSpPr>
        <xdr:cNvPr id="3597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13</xdr:row>
      <xdr:rowOff>121947</xdr:rowOff>
    </xdr:from>
    <xdr:to>
      <xdr:col>43</xdr:col>
      <xdr:colOff>1012243</xdr:colOff>
      <xdr:row>14</xdr:row>
      <xdr:rowOff>96744</xdr:rowOff>
    </xdr:to>
    <xdr:sp macro="" textlink="">
      <xdr:nvSpPr>
        <xdr:cNvPr id="3598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98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110186</xdr:rowOff>
    </xdr:from>
    <xdr:to>
      <xdr:col>43</xdr:col>
      <xdr:colOff>1012243</xdr:colOff>
      <xdr:row>17</xdr:row>
      <xdr:rowOff>91796</xdr:rowOff>
    </xdr:to>
    <xdr:sp macro="" textlink="">
      <xdr:nvSpPr>
        <xdr:cNvPr id="3598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3598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3598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3598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3598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3598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3598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9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9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599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9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9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599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599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9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599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599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600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600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600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600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1107493</xdr:colOff>
      <xdr:row>12</xdr:row>
      <xdr:rowOff>121947</xdr:rowOff>
    </xdr:from>
    <xdr:to>
      <xdr:col>43</xdr:col>
      <xdr:colOff>1107493</xdr:colOff>
      <xdr:row>13</xdr:row>
      <xdr:rowOff>96744</xdr:rowOff>
    </xdr:to>
    <xdr:sp macro="" textlink="">
      <xdr:nvSpPr>
        <xdr:cNvPr id="3600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600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600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600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600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600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601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601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601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601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601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601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601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601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601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601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602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602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602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602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602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602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602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602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602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602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603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3603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3603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603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603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3603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3603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603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3603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1257881</xdr:colOff>
      <xdr:row>22</xdr:row>
      <xdr:rowOff>28575</xdr:rowOff>
    </xdr:from>
    <xdr:to>
      <xdr:col>43</xdr:col>
      <xdr:colOff>1257881</xdr:colOff>
      <xdr:row>23</xdr:row>
      <xdr:rowOff>3373</xdr:rowOff>
    </xdr:to>
    <xdr:sp macro="" textlink="">
      <xdr:nvSpPr>
        <xdr:cNvPr id="3603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4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5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7</xdr:row>
      <xdr:rowOff>121947</xdr:rowOff>
    </xdr:from>
    <xdr:to>
      <xdr:col>40</xdr:col>
      <xdr:colOff>1012243</xdr:colOff>
      <xdr:row>8</xdr:row>
      <xdr:rowOff>96744</xdr:rowOff>
    </xdr:to>
    <xdr:sp macro="" textlink="">
      <xdr:nvSpPr>
        <xdr:cNvPr id="3605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7</xdr:row>
      <xdr:rowOff>121947</xdr:rowOff>
    </xdr:from>
    <xdr:to>
      <xdr:col>40</xdr:col>
      <xdr:colOff>1012243</xdr:colOff>
      <xdr:row>8</xdr:row>
      <xdr:rowOff>96744</xdr:rowOff>
    </xdr:to>
    <xdr:sp macro="" textlink="">
      <xdr:nvSpPr>
        <xdr:cNvPr id="3605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5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7</xdr:row>
      <xdr:rowOff>121947</xdr:rowOff>
    </xdr:from>
    <xdr:to>
      <xdr:col>40</xdr:col>
      <xdr:colOff>1012243</xdr:colOff>
      <xdr:row>8</xdr:row>
      <xdr:rowOff>96744</xdr:rowOff>
    </xdr:to>
    <xdr:sp macro="" textlink="">
      <xdr:nvSpPr>
        <xdr:cNvPr id="3605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7</xdr:row>
      <xdr:rowOff>121947</xdr:rowOff>
    </xdr:from>
    <xdr:to>
      <xdr:col>40</xdr:col>
      <xdr:colOff>1012243</xdr:colOff>
      <xdr:row>8</xdr:row>
      <xdr:rowOff>96744</xdr:rowOff>
    </xdr:to>
    <xdr:sp macro="" textlink="">
      <xdr:nvSpPr>
        <xdr:cNvPr id="3605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5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7</xdr:row>
      <xdr:rowOff>121947</xdr:rowOff>
    </xdr:from>
    <xdr:to>
      <xdr:col>40</xdr:col>
      <xdr:colOff>1012243</xdr:colOff>
      <xdr:row>8</xdr:row>
      <xdr:rowOff>96744</xdr:rowOff>
    </xdr:to>
    <xdr:sp macro="" textlink="">
      <xdr:nvSpPr>
        <xdr:cNvPr id="3605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7</xdr:row>
      <xdr:rowOff>121947</xdr:rowOff>
    </xdr:from>
    <xdr:to>
      <xdr:col>40</xdr:col>
      <xdr:colOff>1012243</xdr:colOff>
      <xdr:row>8</xdr:row>
      <xdr:rowOff>96744</xdr:rowOff>
    </xdr:to>
    <xdr:sp macro="" textlink="">
      <xdr:nvSpPr>
        <xdr:cNvPr id="3605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7</xdr:row>
      <xdr:rowOff>121947</xdr:rowOff>
    </xdr:from>
    <xdr:to>
      <xdr:col>40</xdr:col>
      <xdr:colOff>3756</xdr:colOff>
      <xdr:row>8</xdr:row>
      <xdr:rowOff>96744</xdr:rowOff>
    </xdr:to>
    <xdr:sp macro="" textlink="">
      <xdr:nvSpPr>
        <xdr:cNvPr id="3605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7</xdr:row>
      <xdr:rowOff>121947</xdr:rowOff>
    </xdr:from>
    <xdr:to>
      <xdr:col>40</xdr:col>
      <xdr:colOff>1012243</xdr:colOff>
      <xdr:row>8</xdr:row>
      <xdr:rowOff>96744</xdr:rowOff>
    </xdr:to>
    <xdr:sp macro="" textlink="">
      <xdr:nvSpPr>
        <xdr:cNvPr id="3606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1012243</xdr:colOff>
      <xdr:row>7</xdr:row>
      <xdr:rowOff>121947</xdr:rowOff>
    </xdr:from>
    <xdr:to>
      <xdr:col>40</xdr:col>
      <xdr:colOff>1012243</xdr:colOff>
      <xdr:row>8</xdr:row>
      <xdr:rowOff>96744</xdr:rowOff>
    </xdr:to>
    <xdr:sp macro="" textlink="">
      <xdr:nvSpPr>
        <xdr:cNvPr id="3606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06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06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06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06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06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06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06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06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07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07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07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07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07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07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07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07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07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07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08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08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3608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3608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3608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3608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3608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122886</xdr:rowOff>
    </xdr:from>
    <xdr:to>
      <xdr:col>44</xdr:col>
      <xdr:colOff>3756</xdr:colOff>
      <xdr:row>15</xdr:row>
      <xdr:rowOff>97683</xdr:rowOff>
    </xdr:to>
    <xdr:sp macro="" textlink="">
      <xdr:nvSpPr>
        <xdr:cNvPr id="3608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08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08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09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09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09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09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09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09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09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0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1257881</xdr:colOff>
      <xdr:row>22</xdr:row>
      <xdr:rowOff>28575</xdr:rowOff>
    </xdr:from>
    <xdr:to>
      <xdr:col>44</xdr:col>
      <xdr:colOff>1257881</xdr:colOff>
      <xdr:row>23</xdr:row>
      <xdr:rowOff>3373</xdr:rowOff>
    </xdr:to>
    <xdr:sp macro="" textlink="">
      <xdr:nvSpPr>
        <xdr:cNvPr id="3609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09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10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10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10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10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10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10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10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10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10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3610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3611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3611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3611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3611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3611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11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11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11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11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11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12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12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12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12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12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12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12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12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12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12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13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13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13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13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13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3613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3613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3613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3613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3613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3614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1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1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14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14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1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14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14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14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14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15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15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15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15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15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15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15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15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15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15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16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3616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3616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3616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3616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3616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3616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16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16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1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1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17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17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1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17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17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17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17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17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17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18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18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18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18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18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18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18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3618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3618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3618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3619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3619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3619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19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19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19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19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19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19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19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0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0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0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20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20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17</xdr:row>
      <xdr:rowOff>111125</xdr:rowOff>
    </xdr:from>
    <xdr:to>
      <xdr:col>44</xdr:col>
      <xdr:colOff>1012243</xdr:colOff>
      <xdr:row>18</xdr:row>
      <xdr:rowOff>82550</xdr:rowOff>
    </xdr:to>
    <xdr:sp macro="" textlink="">
      <xdr:nvSpPr>
        <xdr:cNvPr id="3620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123825</xdr:rowOff>
    </xdr:from>
    <xdr:to>
      <xdr:col>44</xdr:col>
      <xdr:colOff>1012243</xdr:colOff>
      <xdr:row>16</xdr:row>
      <xdr:rowOff>98623</xdr:rowOff>
    </xdr:to>
    <xdr:sp macro="" textlink="">
      <xdr:nvSpPr>
        <xdr:cNvPr id="3620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20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20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109246</xdr:rowOff>
    </xdr:from>
    <xdr:to>
      <xdr:col>44</xdr:col>
      <xdr:colOff>1012243</xdr:colOff>
      <xdr:row>16</xdr:row>
      <xdr:rowOff>90857</xdr:rowOff>
    </xdr:to>
    <xdr:sp macro="" textlink="">
      <xdr:nvSpPr>
        <xdr:cNvPr id="3620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13</xdr:row>
      <xdr:rowOff>121947</xdr:rowOff>
    </xdr:from>
    <xdr:to>
      <xdr:col>44</xdr:col>
      <xdr:colOff>1012243</xdr:colOff>
      <xdr:row>14</xdr:row>
      <xdr:rowOff>96744</xdr:rowOff>
    </xdr:to>
    <xdr:sp macro="" textlink="">
      <xdr:nvSpPr>
        <xdr:cNvPr id="3621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21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110186</xdr:rowOff>
    </xdr:from>
    <xdr:to>
      <xdr:col>44</xdr:col>
      <xdr:colOff>1012243</xdr:colOff>
      <xdr:row>17</xdr:row>
      <xdr:rowOff>91796</xdr:rowOff>
    </xdr:to>
    <xdr:sp macro="" textlink="">
      <xdr:nvSpPr>
        <xdr:cNvPr id="3621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16</xdr:row>
      <xdr:rowOff>111125</xdr:rowOff>
    </xdr:from>
    <xdr:to>
      <xdr:col>44</xdr:col>
      <xdr:colOff>3756</xdr:colOff>
      <xdr:row>17</xdr:row>
      <xdr:rowOff>82550</xdr:rowOff>
    </xdr:to>
    <xdr:sp macro="" textlink="">
      <xdr:nvSpPr>
        <xdr:cNvPr id="3621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14</xdr:row>
      <xdr:rowOff>123825</xdr:rowOff>
    </xdr:from>
    <xdr:to>
      <xdr:col>44</xdr:col>
      <xdr:colOff>3756</xdr:colOff>
      <xdr:row>15</xdr:row>
      <xdr:rowOff>98623</xdr:rowOff>
    </xdr:to>
    <xdr:sp macro="" textlink="">
      <xdr:nvSpPr>
        <xdr:cNvPr id="3621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14</xdr:row>
      <xdr:rowOff>109246</xdr:rowOff>
    </xdr:from>
    <xdr:to>
      <xdr:col>44</xdr:col>
      <xdr:colOff>3756</xdr:colOff>
      <xdr:row>15</xdr:row>
      <xdr:rowOff>90857</xdr:rowOff>
    </xdr:to>
    <xdr:sp macro="" textlink="">
      <xdr:nvSpPr>
        <xdr:cNvPr id="3621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12</xdr:row>
      <xdr:rowOff>121947</xdr:rowOff>
    </xdr:from>
    <xdr:to>
      <xdr:col>44</xdr:col>
      <xdr:colOff>3756</xdr:colOff>
      <xdr:row>13</xdr:row>
      <xdr:rowOff>96744</xdr:rowOff>
    </xdr:to>
    <xdr:sp macro="" textlink="">
      <xdr:nvSpPr>
        <xdr:cNvPr id="3621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15</xdr:row>
      <xdr:rowOff>110186</xdr:rowOff>
    </xdr:from>
    <xdr:to>
      <xdr:col>44</xdr:col>
      <xdr:colOff>3756</xdr:colOff>
      <xdr:row>16</xdr:row>
      <xdr:rowOff>91796</xdr:rowOff>
    </xdr:to>
    <xdr:sp macro="" textlink="">
      <xdr:nvSpPr>
        <xdr:cNvPr id="3621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3756</xdr:colOff>
      <xdr:row>13</xdr:row>
      <xdr:rowOff>122886</xdr:rowOff>
    </xdr:from>
    <xdr:to>
      <xdr:col>44</xdr:col>
      <xdr:colOff>3756</xdr:colOff>
      <xdr:row>14</xdr:row>
      <xdr:rowOff>97683</xdr:rowOff>
    </xdr:to>
    <xdr:sp macro="" textlink="">
      <xdr:nvSpPr>
        <xdr:cNvPr id="3621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1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2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2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2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2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2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2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2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2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2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2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3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3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3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3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1107493</xdr:colOff>
      <xdr:row>12</xdr:row>
      <xdr:rowOff>121947</xdr:rowOff>
    </xdr:from>
    <xdr:to>
      <xdr:col>44</xdr:col>
      <xdr:colOff>1107493</xdr:colOff>
      <xdr:row>13</xdr:row>
      <xdr:rowOff>96744</xdr:rowOff>
    </xdr:to>
    <xdr:sp macro="" textlink="">
      <xdr:nvSpPr>
        <xdr:cNvPr id="3623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3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3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3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3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4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4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4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4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4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5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5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5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5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5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5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5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5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5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5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6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16</xdr:row>
      <xdr:rowOff>111125</xdr:rowOff>
    </xdr:from>
    <xdr:to>
      <xdr:col>44</xdr:col>
      <xdr:colOff>1012243</xdr:colOff>
      <xdr:row>17</xdr:row>
      <xdr:rowOff>82550</xdr:rowOff>
    </xdr:to>
    <xdr:sp macro="" textlink="">
      <xdr:nvSpPr>
        <xdr:cNvPr id="3626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14</xdr:row>
      <xdr:rowOff>123825</xdr:rowOff>
    </xdr:from>
    <xdr:to>
      <xdr:col>44</xdr:col>
      <xdr:colOff>1012243</xdr:colOff>
      <xdr:row>15</xdr:row>
      <xdr:rowOff>98623</xdr:rowOff>
    </xdr:to>
    <xdr:sp macro="" textlink="">
      <xdr:nvSpPr>
        <xdr:cNvPr id="3626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6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6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14</xdr:row>
      <xdr:rowOff>109246</xdr:rowOff>
    </xdr:from>
    <xdr:to>
      <xdr:col>44</xdr:col>
      <xdr:colOff>1012243</xdr:colOff>
      <xdr:row>15</xdr:row>
      <xdr:rowOff>90857</xdr:rowOff>
    </xdr:to>
    <xdr:sp macro="" textlink="">
      <xdr:nvSpPr>
        <xdr:cNvPr id="3626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12</xdr:row>
      <xdr:rowOff>121947</xdr:rowOff>
    </xdr:from>
    <xdr:to>
      <xdr:col>44</xdr:col>
      <xdr:colOff>1012243</xdr:colOff>
      <xdr:row>13</xdr:row>
      <xdr:rowOff>96744</xdr:rowOff>
    </xdr:to>
    <xdr:sp macro="" textlink="">
      <xdr:nvSpPr>
        <xdr:cNvPr id="3626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1012243</xdr:colOff>
      <xdr:row>15</xdr:row>
      <xdr:rowOff>110186</xdr:rowOff>
    </xdr:from>
    <xdr:to>
      <xdr:col>44</xdr:col>
      <xdr:colOff>1012243</xdr:colOff>
      <xdr:row>16</xdr:row>
      <xdr:rowOff>91796</xdr:rowOff>
    </xdr:to>
    <xdr:sp macro="" textlink="">
      <xdr:nvSpPr>
        <xdr:cNvPr id="3626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44</xdr:col>
      <xdr:colOff>1257881</xdr:colOff>
      <xdr:row>22</xdr:row>
      <xdr:rowOff>28575</xdr:rowOff>
    </xdr:from>
    <xdr:to>
      <xdr:col>44</xdr:col>
      <xdr:colOff>1257881</xdr:colOff>
      <xdr:row>23</xdr:row>
      <xdr:rowOff>3373</xdr:rowOff>
    </xdr:to>
    <xdr:sp macro="" textlink="">
      <xdr:nvSpPr>
        <xdr:cNvPr id="3626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7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8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7</xdr:row>
      <xdr:rowOff>121947</xdr:rowOff>
    </xdr:from>
    <xdr:to>
      <xdr:col>41</xdr:col>
      <xdr:colOff>1012243</xdr:colOff>
      <xdr:row>8</xdr:row>
      <xdr:rowOff>96744</xdr:rowOff>
    </xdr:to>
    <xdr:sp macro="" textlink="">
      <xdr:nvSpPr>
        <xdr:cNvPr id="3628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7</xdr:row>
      <xdr:rowOff>121947</xdr:rowOff>
    </xdr:from>
    <xdr:to>
      <xdr:col>41</xdr:col>
      <xdr:colOff>1012243</xdr:colOff>
      <xdr:row>8</xdr:row>
      <xdr:rowOff>96744</xdr:rowOff>
    </xdr:to>
    <xdr:sp macro="" textlink="">
      <xdr:nvSpPr>
        <xdr:cNvPr id="3628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8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7</xdr:row>
      <xdr:rowOff>121947</xdr:rowOff>
    </xdr:from>
    <xdr:to>
      <xdr:col>41</xdr:col>
      <xdr:colOff>1012243</xdr:colOff>
      <xdr:row>8</xdr:row>
      <xdr:rowOff>96744</xdr:rowOff>
    </xdr:to>
    <xdr:sp macro="" textlink="">
      <xdr:nvSpPr>
        <xdr:cNvPr id="3628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7</xdr:row>
      <xdr:rowOff>121947</xdr:rowOff>
    </xdr:from>
    <xdr:to>
      <xdr:col>41</xdr:col>
      <xdr:colOff>1012243</xdr:colOff>
      <xdr:row>8</xdr:row>
      <xdr:rowOff>96744</xdr:rowOff>
    </xdr:to>
    <xdr:sp macro="" textlink="">
      <xdr:nvSpPr>
        <xdr:cNvPr id="3628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8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7</xdr:row>
      <xdr:rowOff>121947</xdr:rowOff>
    </xdr:from>
    <xdr:to>
      <xdr:col>41</xdr:col>
      <xdr:colOff>1012243</xdr:colOff>
      <xdr:row>8</xdr:row>
      <xdr:rowOff>96744</xdr:rowOff>
    </xdr:to>
    <xdr:sp macro="" textlink="">
      <xdr:nvSpPr>
        <xdr:cNvPr id="3628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7</xdr:row>
      <xdr:rowOff>121947</xdr:rowOff>
    </xdr:from>
    <xdr:to>
      <xdr:col>41</xdr:col>
      <xdr:colOff>1012243</xdr:colOff>
      <xdr:row>8</xdr:row>
      <xdr:rowOff>96744</xdr:rowOff>
    </xdr:to>
    <xdr:sp macro="" textlink="">
      <xdr:nvSpPr>
        <xdr:cNvPr id="3628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7</xdr:row>
      <xdr:rowOff>121947</xdr:rowOff>
    </xdr:from>
    <xdr:to>
      <xdr:col>41</xdr:col>
      <xdr:colOff>3756</xdr:colOff>
      <xdr:row>8</xdr:row>
      <xdr:rowOff>96744</xdr:rowOff>
    </xdr:to>
    <xdr:sp macro="" textlink="">
      <xdr:nvSpPr>
        <xdr:cNvPr id="3628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7</xdr:row>
      <xdr:rowOff>121947</xdr:rowOff>
    </xdr:from>
    <xdr:to>
      <xdr:col>41</xdr:col>
      <xdr:colOff>1012243</xdr:colOff>
      <xdr:row>8</xdr:row>
      <xdr:rowOff>96744</xdr:rowOff>
    </xdr:to>
    <xdr:sp macro="" textlink="">
      <xdr:nvSpPr>
        <xdr:cNvPr id="3629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7</xdr:row>
      <xdr:rowOff>121947</xdr:rowOff>
    </xdr:from>
    <xdr:to>
      <xdr:col>41</xdr:col>
      <xdr:colOff>1012243</xdr:colOff>
      <xdr:row>8</xdr:row>
      <xdr:rowOff>96744</xdr:rowOff>
    </xdr:to>
    <xdr:sp macro="" textlink="">
      <xdr:nvSpPr>
        <xdr:cNvPr id="3629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29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29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29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29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29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29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29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29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30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30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30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30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30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30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30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30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30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30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31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31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3631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3631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3631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3631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3631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122886</xdr:rowOff>
    </xdr:from>
    <xdr:to>
      <xdr:col>45</xdr:col>
      <xdr:colOff>3756</xdr:colOff>
      <xdr:row>15</xdr:row>
      <xdr:rowOff>97683</xdr:rowOff>
    </xdr:to>
    <xdr:sp macro="" textlink="">
      <xdr:nvSpPr>
        <xdr:cNvPr id="3631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31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31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32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32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32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32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32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32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32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32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1257881</xdr:colOff>
      <xdr:row>22</xdr:row>
      <xdr:rowOff>28575</xdr:rowOff>
    </xdr:from>
    <xdr:to>
      <xdr:col>45</xdr:col>
      <xdr:colOff>1257881</xdr:colOff>
      <xdr:row>23</xdr:row>
      <xdr:rowOff>3373</xdr:rowOff>
    </xdr:to>
    <xdr:sp macro="" textlink="">
      <xdr:nvSpPr>
        <xdr:cNvPr id="3632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32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33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33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33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33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33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33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33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33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33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3633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3634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3634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3634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3634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3634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34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34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34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34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34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35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35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35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35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35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35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35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35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35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35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36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36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36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36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364"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36365"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36366"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36367"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36368"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36369"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36370"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37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37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37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37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37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37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37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37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379"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38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38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38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38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38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38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38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38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38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389"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39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36391"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36392"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36393"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36394"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36395"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36396"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39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39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39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0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0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0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0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0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05"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0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407"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408"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40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41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411"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412"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41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41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415"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41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36417"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36418"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36419"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36420"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36421"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36422"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23"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24"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2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2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27"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28"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2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3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3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3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433"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434"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17</xdr:row>
      <xdr:rowOff>111125</xdr:rowOff>
    </xdr:from>
    <xdr:to>
      <xdr:col>45</xdr:col>
      <xdr:colOff>1012243</xdr:colOff>
      <xdr:row>18</xdr:row>
      <xdr:rowOff>82550</xdr:rowOff>
    </xdr:to>
    <xdr:sp macro="" textlink="">
      <xdr:nvSpPr>
        <xdr:cNvPr id="3643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123825</xdr:rowOff>
    </xdr:from>
    <xdr:to>
      <xdr:col>45</xdr:col>
      <xdr:colOff>1012243</xdr:colOff>
      <xdr:row>16</xdr:row>
      <xdr:rowOff>98623</xdr:rowOff>
    </xdr:to>
    <xdr:sp macro="" textlink="">
      <xdr:nvSpPr>
        <xdr:cNvPr id="3643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43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43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109246</xdr:rowOff>
    </xdr:from>
    <xdr:to>
      <xdr:col>45</xdr:col>
      <xdr:colOff>1012243</xdr:colOff>
      <xdr:row>16</xdr:row>
      <xdr:rowOff>90857</xdr:rowOff>
    </xdr:to>
    <xdr:sp macro="" textlink="">
      <xdr:nvSpPr>
        <xdr:cNvPr id="3643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13</xdr:row>
      <xdr:rowOff>121947</xdr:rowOff>
    </xdr:from>
    <xdr:to>
      <xdr:col>45</xdr:col>
      <xdr:colOff>1012243</xdr:colOff>
      <xdr:row>14</xdr:row>
      <xdr:rowOff>96744</xdr:rowOff>
    </xdr:to>
    <xdr:sp macro="" textlink="">
      <xdr:nvSpPr>
        <xdr:cNvPr id="3644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44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110186</xdr:rowOff>
    </xdr:from>
    <xdr:to>
      <xdr:col>45</xdr:col>
      <xdr:colOff>1012243</xdr:colOff>
      <xdr:row>17</xdr:row>
      <xdr:rowOff>91796</xdr:rowOff>
    </xdr:to>
    <xdr:sp macro="" textlink="">
      <xdr:nvSpPr>
        <xdr:cNvPr id="3644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16</xdr:row>
      <xdr:rowOff>111125</xdr:rowOff>
    </xdr:from>
    <xdr:to>
      <xdr:col>45</xdr:col>
      <xdr:colOff>3756</xdr:colOff>
      <xdr:row>17</xdr:row>
      <xdr:rowOff>82550</xdr:rowOff>
    </xdr:to>
    <xdr:sp macro="" textlink="">
      <xdr:nvSpPr>
        <xdr:cNvPr id="3644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14</xdr:row>
      <xdr:rowOff>123825</xdr:rowOff>
    </xdr:from>
    <xdr:to>
      <xdr:col>45</xdr:col>
      <xdr:colOff>3756</xdr:colOff>
      <xdr:row>15</xdr:row>
      <xdr:rowOff>98623</xdr:rowOff>
    </xdr:to>
    <xdr:sp macro="" textlink="">
      <xdr:nvSpPr>
        <xdr:cNvPr id="3644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14</xdr:row>
      <xdr:rowOff>109246</xdr:rowOff>
    </xdr:from>
    <xdr:to>
      <xdr:col>45</xdr:col>
      <xdr:colOff>3756</xdr:colOff>
      <xdr:row>15</xdr:row>
      <xdr:rowOff>90857</xdr:rowOff>
    </xdr:to>
    <xdr:sp macro="" textlink="">
      <xdr:nvSpPr>
        <xdr:cNvPr id="3644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12</xdr:row>
      <xdr:rowOff>121947</xdr:rowOff>
    </xdr:from>
    <xdr:to>
      <xdr:col>45</xdr:col>
      <xdr:colOff>3756</xdr:colOff>
      <xdr:row>13</xdr:row>
      <xdr:rowOff>96744</xdr:rowOff>
    </xdr:to>
    <xdr:sp macro="" textlink="">
      <xdr:nvSpPr>
        <xdr:cNvPr id="3644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15</xdr:row>
      <xdr:rowOff>110186</xdr:rowOff>
    </xdr:from>
    <xdr:to>
      <xdr:col>45</xdr:col>
      <xdr:colOff>3756</xdr:colOff>
      <xdr:row>16</xdr:row>
      <xdr:rowOff>91796</xdr:rowOff>
    </xdr:to>
    <xdr:sp macro="" textlink="">
      <xdr:nvSpPr>
        <xdr:cNvPr id="3644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13</xdr:row>
      <xdr:rowOff>122886</xdr:rowOff>
    </xdr:from>
    <xdr:to>
      <xdr:col>45</xdr:col>
      <xdr:colOff>3756</xdr:colOff>
      <xdr:row>14</xdr:row>
      <xdr:rowOff>97683</xdr:rowOff>
    </xdr:to>
    <xdr:sp macro="" textlink="">
      <xdr:nvSpPr>
        <xdr:cNvPr id="3644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4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5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5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5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5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5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5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5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5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5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5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6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6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6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6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1107493</xdr:colOff>
      <xdr:row>12</xdr:row>
      <xdr:rowOff>121947</xdr:rowOff>
    </xdr:from>
    <xdr:to>
      <xdr:col>45</xdr:col>
      <xdr:colOff>1107493</xdr:colOff>
      <xdr:row>13</xdr:row>
      <xdr:rowOff>96744</xdr:rowOff>
    </xdr:to>
    <xdr:sp macro="" textlink="">
      <xdr:nvSpPr>
        <xdr:cNvPr id="36464"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6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6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6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6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7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7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7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7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7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7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7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7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7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7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8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8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8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8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8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8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8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8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8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8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9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3649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3649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9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9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3649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3649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9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3649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1257881</xdr:colOff>
      <xdr:row>22</xdr:row>
      <xdr:rowOff>28575</xdr:rowOff>
    </xdr:from>
    <xdr:to>
      <xdr:col>45</xdr:col>
      <xdr:colOff>1257881</xdr:colOff>
      <xdr:row>23</xdr:row>
      <xdr:rowOff>3373</xdr:rowOff>
    </xdr:to>
    <xdr:sp macro="" textlink="">
      <xdr:nvSpPr>
        <xdr:cNvPr id="36499"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1"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2"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4"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5"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7"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8"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0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10"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7</xdr:row>
      <xdr:rowOff>121947</xdr:rowOff>
    </xdr:from>
    <xdr:to>
      <xdr:col>42</xdr:col>
      <xdr:colOff>1012243</xdr:colOff>
      <xdr:row>8</xdr:row>
      <xdr:rowOff>96744</xdr:rowOff>
    </xdr:to>
    <xdr:sp macro="" textlink="">
      <xdr:nvSpPr>
        <xdr:cNvPr id="3651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7</xdr:row>
      <xdr:rowOff>121947</xdr:rowOff>
    </xdr:from>
    <xdr:to>
      <xdr:col>42</xdr:col>
      <xdr:colOff>1012243</xdr:colOff>
      <xdr:row>8</xdr:row>
      <xdr:rowOff>96744</xdr:rowOff>
    </xdr:to>
    <xdr:sp macro="" textlink="">
      <xdr:nvSpPr>
        <xdr:cNvPr id="36512"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13"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7</xdr:row>
      <xdr:rowOff>121947</xdr:rowOff>
    </xdr:from>
    <xdr:to>
      <xdr:col>42</xdr:col>
      <xdr:colOff>1012243</xdr:colOff>
      <xdr:row>8</xdr:row>
      <xdr:rowOff>96744</xdr:rowOff>
    </xdr:to>
    <xdr:sp macro="" textlink="">
      <xdr:nvSpPr>
        <xdr:cNvPr id="36514"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7</xdr:row>
      <xdr:rowOff>121947</xdr:rowOff>
    </xdr:from>
    <xdr:to>
      <xdr:col>42</xdr:col>
      <xdr:colOff>1012243</xdr:colOff>
      <xdr:row>8</xdr:row>
      <xdr:rowOff>96744</xdr:rowOff>
    </xdr:to>
    <xdr:sp macro="" textlink="">
      <xdr:nvSpPr>
        <xdr:cNvPr id="36515"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16"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7</xdr:row>
      <xdr:rowOff>121947</xdr:rowOff>
    </xdr:from>
    <xdr:to>
      <xdr:col>42</xdr:col>
      <xdr:colOff>1012243</xdr:colOff>
      <xdr:row>8</xdr:row>
      <xdr:rowOff>96744</xdr:rowOff>
    </xdr:to>
    <xdr:sp macro="" textlink="">
      <xdr:nvSpPr>
        <xdr:cNvPr id="36517"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7</xdr:row>
      <xdr:rowOff>121947</xdr:rowOff>
    </xdr:from>
    <xdr:to>
      <xdr:col>42</xdr:col>
      <xdr:colOff>1012243</xdr:colOff>
      <xdr:row>8</xdr:row>
      <xdr:rowOff>96744</xdr:rowOff>
    </xdr:to>
    <xdr:sp macro="" textlink="">
      <xdr:nvSpPr>
        <xdr:cNvPr id="36518"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7</xdr:row>
      <xdr:rowOff>121947</xdr:rowOff>
    </xdr:from>
    <xdr:to>
      <xdr:col>42</xdr:col>
      <xdr:colOff>3756</xdr:colOff>
      <xdr:row>8</xdr:row>
      <xdr:rowOff>96744</xdr:rowOff>
    </xdr:to>
    <xdr:sp macro="" textlink="">
      <xdr:nvSpPr>
        <xdr:cNvPr id="36519" name="WordArt 6"/>
        <xdr:cNvSpPr>
          <a:spLocks noChangeArrowheads="1" noChangeShapeType="1" noTextEdit="1"/>
        </xdr:cNvSpPr>
      </xdr:nvSpPr>
      <xdr:spPr bwMode="auto">
        <a:xfrm>
          <a:off x="429996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7</xdr:row>
      <xdr:rowOff>121947</xdr:rowOff>
    </xdr:from>
    <xdr:to>
      <xdr:col>42</xdr:col>
      <xdr:colOff>1012243</xdr:colOff>
      <xdr:row>8</xdr:row>
      <xdr:rowOff>96744</xdr:rowOff>
    </xdr:to>
    <xdr:sp macro="" textlink="">
      <xdr:nvSpPr>
        <xdr:cNvPr id="36520"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7</xdr:row>
      <xdr:rowOff>121947</xdr:rowOff>
    </xdr:from>
    <xdr:to>
      <xdr:col>42</xdr:col>
      <xdr:colOff>1012243</xdr:colOff>
      <xdr:row>8</xdr:row>
      <xdr:rowOff>96744</xdr:rowOff>
    </xdr:to>
    <xdr:sp macro="" textlink="">
      <xdr:nvSpPr>
        <xdr:cNvPr id="36521" name="WordArt 6"/>
        <xdr:cNvSpPr>
          <a:spLocks noChangeArrowheads="1" noChangeShapeType="1" noTextEdit="1"/>
        </xdr:cNvSpPr>
      </xdr:nvSpPr>
      <xdr:spPr bwMode="auto">
        <a:xfrm>
          <a:off x="440080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652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652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652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652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652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652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652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652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653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653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653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653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653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653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653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653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653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653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654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654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3654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3654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3654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3654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3654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122886</xdr:rowOff>
    </xdr:from>
    <xdr:to>
      <xdr:col>46</xdr:col>
      <xdr:colOff>3756</xdr:colOff>
      <xdr:row>15</xdr:row>
      <xdr:rowOff>97683</xdr:rowOff>
    </xdr:to>
    <xdr:sp macro="" textlink="">
      <xdr:nvSpPr>
        <xdr:cNvPr id="36547" name="WordArt 6"/>
        <xdr:cNvSpPr>
          <a:spLocks noChangeArrowheads="1" noChangeShapeType="1" noTextEdit="1"/>
        </xdr:cNvSpPr>
      </xdr:nvSpPr>
      <xdr:spPr bwMode="auto">
        <a:xfrm>
          <a:off x="429996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654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654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655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655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655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655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655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655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655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655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1257881</xdr:colOff>
      <xdr:row>22</xdr:row>
      <xdr:rowOff>28575</xdr:rowOff>
    </xdr:from>
    <xdr:to>
      <xdr:col>46</xdr:col>
      <xdr:colOff>1257881</xdr:colOff>
      <xdr:row>23</xdr:row>
      <xdr:rowOff>3373</xdr:rowOff>
    </xdr:to>
    <xdr:sp macro="" textlink="">
      <xdr:nvSpPr>
        <xdr:cNvPr id="36558"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655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656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656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656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656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656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656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656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656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6568"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36569"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36570"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36571"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36572"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36573"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36574"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6575"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6576"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6577"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6578"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6579"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6580"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6581"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6582"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658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6584"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658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658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7225"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7226"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7227"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7228"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7229"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7230"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723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723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37233"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37234"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37235"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37236"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37237"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37238"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7239"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7240"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7241"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7242"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7243"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7244"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7245"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7246"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724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7248"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7249"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7250"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7251"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7252"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7253"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7254"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7255"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7256"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7416"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7417"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37418"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37419"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37420"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37421"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37422"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37423"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742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742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7426"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7427"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742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742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7430"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7431"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7432"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7433"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743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743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7436"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7437"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743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743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7440"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7441"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7442"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7443"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37444"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37445"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37446"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37447"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37960"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37961"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796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796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796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796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796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796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796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796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797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797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7972"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7973"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17</xdr:row>
      <xdr:rowOff>111125</xdr:rowOff>
    </xdr:from>
    <xdr:to>
      <xdr:col>46</xdr:col>
      <xdr:colOff>1012243</xdr:colOff>
      <xdr:row>18</xdr:row>
      <xdr:rowOff>82550</xdr:rowOff>
    </xdr:to>
    <xdr:sp macro="" textlink="">
      <xdr:nvSpPr>
        <xdr:cNvPr id="37974" name="WordArt 5"/>
        <xdr:cNvSpPr>
          <a:spLocks noChangeArrowheads="1" noChangeShapeType="1" noTextEdit="1"/>
        </xdr:cNvSpPr>
      </xdr:nvSpPr>
      <xdr:spPr bwMode="auto">
        <a:xfrm>
          <a:off x="440080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123825</xdr:rowOff>
    </xdr:from>
    <xdr:to>
      <xdr:col>46</xdr:col>
      <xdr:colOff>1012243</xdr:colOff>
      <xdr:row>16</xdr:row>
      <xdr:rowOff>98623</xdr:rowOff>
    </xdr:to>
    <xdr:sp macro="" textlink="">
      <xdr:nvSpPr>
        <xdr:cNvPr id="37975" name="WordArt 6"/>
        <xdr:cNvSpPr>
          <a:spLocks noChangeArrowheads="1" noChangeShapeType="1" noTextEdit="1"/>
        </xdr:cNvSpPr>
      </xdr:nvSpPr>
      <xdr:spPr bwMode="auto">
        <a:xfrm>
          <a:off x="440080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7976"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7977"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109246</xdr:rowOff>
    </xdr:from>
    <xdr:to>
      <xdr:col>46</xdr:col>
      <xdr:colOff>1012243</xdr:colOff>
      <xdr:row>16</xdr:row>
      <xdr:rowOff>90857</xdr:rowOff>
    </xdr:to>
    <xdr:sp macro="" textlink="">
      <xdr:nvSpPr>
        <xdr:cNvPr id="37978" name="WordArt 5"/>
        <xdr:cNvSpPr>
          <a:spLocks noChangeArrowheads="1" noChangeShapeType="1" noTextEdit="1"/>
        </xdr:cNvSpPr>
      </xdr:nvSpPr>
      <xdr:spPr bwMode="auto">
        <a:xfrm>
          <a:off x="440080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13</xdr:row>
      <xdr:rowOff>121947</xdr:rowOff>
    </xdr:from>
    <xdr:to>
      <xdr:col>46</xdr:col>
      <xdr:colOff>1012243</xdr:colOff>
      <xdr:row>14</xdr:row>
      <xdr:rowOff>96744</xdr:rowOff>
    </xdr:to>
    <xdr:sp macro="" textlink="">
      <xdr:nvSpPr>
        <xdr:cNvPr id="37979" name="WordArt 6"/>
        <xdr:cNvSpPr>
          <a:spLocks noChangeArrowheads="1" noChangeShapeType="1" noTextEdit="1"/>
        </xdr:cNvSpPr>
      </xdr:nvSpPr>
      <xdr:spPr bwMode="auto">
        <a:xfrm>
          <a:off x="440080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7980"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110186</xdr:rowOff>
    </xdr:from>
    <xdr:to>
      <xdr:col>46</xdr:col>
      <xdr:colOff>1012243</xdr:colOff>
      <xdr:row>17</xdr:row>
      <xdr:rowOff>91796</xdr:rowOff>
    </xdr:to>
    <xdr:sp macro="" textlink="">
      <xdr:nvSpPr>
        <xdr:cNvPr id="37981" name="WordArt 5"/>
        <xdr:cNvSpPr>
          <a:spLocks noChangeArrowheads="1" noChangeShapeType="1" noTextEdit="1"/>
        </xdr:cNvSpPr>
      </xdr:nvSpPr>
      <xdr:spPr bwMode="auto">
        <a:xfrm>
          <a:off x="440080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37982" name="WordArt 5"/>
        <xdr:cNvSpPr>
          <a:spLocks noChangeArrowheads="1" noChangeShapeType="1" noTextEdit="1"/>
        </xdr:cNvSpPr>
      </xdr:nvSpPr>
      <xdr:spPr bwMode="auto">
        <a:xfrm>
          <a:off x="429996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37983" name="WordArt 6"/>
        <xdr:cNvSpPr>
          <a:spLocks noChangeArrowheads="1" noChangeShapeType="1" noTextEdit="1"/>
        </xdr:cNvSpPr>
      </xdr:nvSpPr>
      <xdr:spPr bwMode="auto">
        <a:xfrm>
          <a:off x="429996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37984" name="WordArt 5"/>
        <xdr:cNvSpPr>
          <a:spLocks noChangeArrowheads="1" noChangeShapeType="1" noTextEdit="1"/>
        </xdr:cNvSpPr>
      </xdr:nvSpPr>
      <xdr:spPr bwMode="auto">
        <a:xfrm>
          <a:off x="429996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37985" name="WordArt 6"/>
        <xdr:cNvSpPr>
          <a:spLocks noChangeArrowheads="1" noChangeShapeType="1" noTextEdit="1"/>
        </xdr:cNvSpPr>
      </xdr:nvSpPr>
      <xdr:spPr bwMode="auto">
        <a:xfrm>
          <a:off x="429996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37986" name="WordArt 5"/>
        <xdr:cNvSpPr>
          <a:spLocks noChangeArrowheads="1" noChangeShapeType="1" noTextEdit="1"/>
        </xdr:cNvSpPr>
      </xdr:nvSpPr>
      <xdr:spPr bwMode="auto">
        <a:xfrm>
          <a:off x="429996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37987" name="WordArt 6"/>
        <xdr:cNvSpPr>
          <a:spLocks noChangeArrowheads="1" noChangeShapeType="1" noTextEdit="1"/>
        </xdr:cNvSpPr>
      </xdr:nvSpPr>
      <xdr:spPr bwMode="auto">
        <a:xfrm>
          <a:off x="429996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798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798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799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799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15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15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15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15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15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15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815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815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816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816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16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1107493</xdr:colOff>
      <xdr:row>12</xdr:row>
      <xdr:rowOff>121947</xdr:rowOff>
    </xdr:from>
    <xdr:to>
      <xdr:col>46</xdr:col>
      <xdr:colOff>1107493</xdr:colOff>
      <xdr:row>13</xdr:row>
      <xdr:rowOff>96744</xdr:rowOff>
    </xdr:to>
    <xdr:sp macro="" textlink="">
      <xdr:nvSpPr>
        <xdr:cNvPr id="38163" name="WordArt 6"/>
        <xdr:cNvSpPr>
          <a:spLocks noChangeArrowheads="1" noChangeShapeType="1" noTextEdit="1"/>
        </xdr:cNvSpPr>
      </xdr:nvSpPr>
      <xdr:spPr bwMode="auto">
        <a:xfrm>
          <a:off x="441033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16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16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16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16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816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816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817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817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17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17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174"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175"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176"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177"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8178"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8179"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8180"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8181"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182"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183"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24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24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25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25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8252"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8253"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38254" name="WordArt 5"/>
        <xdr:cNvSpPr>
          <a:spLocks noChangeArrowheads="1" noChangeShapeType="1" noTextEdit="1"/>
        </xdr:cNvSpPr>
      </xdr:nvSpPr>
      <xdr:spPr bwMode="auto">
        <a:xfrm>
          <a:off x="440080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38255" name="WordArt 6"/>
        <xdr:cNvSpPr>
          <a:spLocks noChangeArrowheads="1" noChangeShapeType="1" noTextEdit="1"/>
        </xdr:cNvSpPr>
      </xdr:nvSpPr>
      <xdr:spPr bwMode="auto">
        <a:xfrm>
          <a:off x="440080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256"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257"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38258" name="WordArt 5"/>
        <xdr:cNvSpPr>
          <a:spLocks noChangeArrowheads="1" noChangeShapeType="1" noTextEdit="1"/>
        </xdr:cNvSpPr>
      </xdr:nvSpPr>
      <xdr:spPr bwMode="auto">
        <a:xfrm>
          <a:off x="440080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38259" name="WordArt 6"/>
        <xdr:cNvSpPr>
          <a:spLocks noChangeArrowheads="1" noChangeShapeType="1" noTextEdit="1"/>
        </xdr:cNvSpPr>
      </xdr:nvSpPr>
      <xdr:spPr bwMode="auto">
        <a:xfrm>
          <a:off x="440080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260"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38261" name="WordArt 5"/>
        <xdr:cNvSpPr>
          <a:spLocks noChangeArrowheads="1" noChangeShapeType="1" noTextEdit="1"/>
        </xdr:cNvSpPr>
      </xdr:nvSpPr>
      <xdr:spPr bwMode="auto">
        <a:xfrm>
          <a:off x="440080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1257881</xdr:colOff>
      <xdr:row>22</xdr:row>
      <xdr:rowOff>28575</xdr:rowOff>
    </xdr:from>
    <xdr:to>
      <xdr:col>46</xdr:col>
      <xdr:colOff>1257881</xdr:colOff>
      <xdr:row>23</xdr:row>
      <xdr:rowOff>3373</xdr:rowOff>
    </xdr:to>
    <xdr:sp macro="" textlink="">
      <xdr:nvSpPr>
        <xdr:cNvPr id="38262" name="WordArt 6"/>
        <xdr:cNvSpPr>
          <a:spLocks noChangeArrowheads="1" noChangeShapeType="1" noTextEdit="1"/>
        </xdr:cNvSpPr>
      </xdr:nvSpPr>
      <xdr:spPr bwMode="auto">
        <a:xfrm>
          <a:off x="442537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4832"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483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483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4835"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483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483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4838"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483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484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4841"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484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484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4844"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484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484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4847"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484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484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4850"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485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485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4853"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485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485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7</xdr:row>
      <xdr:rowOff>121947</xdr:rowOff>
    </xdr:from>
    <xdr:to>
      <xdr:col>8</xdr:col>
      <xdr:colOff>3756</xdr:colOff>
      <xdr:row>8</xdr:row>
      <xdr:rowOff>96744</xdr:rowOff>
    </xdr:to>
    <xdr:sp macro="" textlink="">
      <xdr:nvSpPr>
        <xdr:cNvPr id="44856"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7</xdr:row>
      <xdr:rowOff>121947</xdr:rowOff>
    </xdr:from>
    <xdr:to>
      <xdr:col>8</xdr:col>
      <xdr:colOff>1012243</xdr:colOff>
      <xdr:row>8</xdr:row>
      <xdr:rowOff>96744</xdr:rowOff>
    </xdr:to>
    <xdr:sp macro="" textlink="">
      <xdr:nvSpPr>
        <xdr:cNvPr id="4485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7</xdr:row>
      <xdr:rowOff>121947</xdr:rowOff>
    </xdr:from>
    <xdr:to>
      <xdr:col>8</xdr:col>
      <xdr:colOff>1012243</xdr:colOff>
      <xdr:row>8</xdr:row>
      <xdr:rowOff>96744</xdr:rowOff>
    </xdr:to>
    <xdr:sp macro="" textlink="">
      <xdr:nvSpPr>
        <xdr:cNvPr id="4485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7</xdr:row>
      <xdr:rowOff>121947</xdr:rowOff>
    </xdr:from>
    <xdr:to>
      <xdr:col>8</xdr:col>
      <xdr:colOff>3756</xdr:colOff>
      <xdr:row>8</xdr:row>
      <xdr:rowOff>96744</xdr:rowOff>
    </xdr:to>
    <xdr:sp macro="" textlink="">
      <xdr:nvSpPr>
        <xdr:cNvPr id="44859"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7</xdr:row>
      <xdr:rowOff>121947</xdr:rowOff>
    </xdr:from>
    <xdr:to>
      <xdr:col>8</xdr:col>
      <xdr:colOff>1012243</xdr:colOff>
      <xdr:row>8</xdr:row>
      <xdr:rowOff>96744</xdr:rowOff>
    </xdr:to>
    <xdr:sp macro="" textlink="">
      <xdr:nvSpPr>
        <xdr:cNvPr id="4486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7</xdr:row>
      <xdr:rowOff>121947</xdr:rowOff>
    </xdr:from>
    <xdr:to>
      <xdr:col>8</xdr:col>
      <xdr:colOff>1012243</xdr:colOff>
      <xdr:row>8</xdr:row>
      <xdr:rowOff>96744</xdr:rowOff>
    </xdr:to>
    <xdr:sp macro="" textlink="">
      <xdr:nvSpPr>
        <xdr:cNvPr id="4486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7</xdr:row>
      <xdr:rowOff>121947</xdr:rowOff>
    </xdr:from>
    <xdr:to>
      <xdr:col>8</xdr:col>
      <xdr:colOff>3756</xdr:colOff>
      <xdr:row>8</xdr:row>
      <xdr:rowOff>96744</xdr:rowOff>
    </xdr:to>
    <xdr:sp macro="" textlink="">
      <xdr:nvSpPr>
        <xdr:cNvPr id="44862"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7</xdr:row>
      <xdr:rowOff>121947</xdr:rowOff>
    </xdr:from>
    <xdr:to>
      <xdr:col>8</xdr:col>
      <xdr:colOff>1012243</xdr:colOff>
      <xdr:row>8</xdr:row>
      <xdr:rowOff>96744</xdr:rowOff>
    </xdr:to>
    <xdr:sp macro="" textlink="">
      <xdr:nvSpPr>
        <xdr:cNvPr id="4486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7</xdr:row>
      <xdr:rowOff>121947</xdr:rowOff>
    </xdr:from>
    <xdr:to>
      <xdr:col>8</xdr:col>
      <xdr:colOff>1012243</xdr:colOff>
      <xdr:row>8</xdr:row>
      <xdr:rowOff>96744</xdr:rowOff>
    </xdr:to>
    <xdr:sp macro="" textlink="">
      <xdr:nvSpPr>
        <xdr:cNvPr id="4486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7</xdr:row>
      <xdr:rowOff>121947</xdr:rowOff>
    </xdr:from>
    <xdr:to>
      <xdr:col>8</xdr:col>
      <xdr:colOff>3756</xdr:colOff>
      <xdr:row>8</xdr:row>
      <xdr:rowOff>96744</xdr:rowOff>
    </xdr:to>
    <xdr:sp macro="" textlink="">
      <xdr:nvSpPr>
        <xdr:cNvPr id="44865"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7</xdr:row>
      <xdr:rowOff>121947</xdr:rowOff>
    </xdr:from>
    <xdr:to>
      <xdr:col>8</xdr:col>
      <xdr:colOff>1012243</xdr:colOff>
      <xdr:row>8</xdr:row>
      <xdr:rowOff>96744</xdr:rowOff>
    </xdr:to>
    <xdr:sp macro="" textlink="">
      <xdr:nvSpPr>
        <xdr:cNvPr id="4486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7</xdr:row>
      <xdr:rowOff>121947</xdr:rowOff>
    </xdr:from>
    <xdr:to>
      <xdr:col>8</xdr:col>
      <xdr:colOff>1012243</xdr:colOff>
      <xdr:row>8</xdr:row>
      <xdr:rowOff>96744</xdr:rowOff>
    </xdr:to>
    <xdr:sp macro="" textlink="">
      <xdr:nvSpPr>
        <xdr:cNvPr id="4486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7</xdr:row>
      <xdr:rowOff>121947</xdr:rowOff>
    </xdr:from>
    <xdr:to>
      <xdr:col>9</xdr:col>
      <xdr:colOff>3756</xdr:colOff>
      <xdr:row>8</xdr:row>
      <xdr:rowOff>96744</xdr:rowOff>
    </xdr:to>
    <xdr:sp macro="" textlink="">
      <xdr:nvSpPr>
        <xdr:cNvPr id="44868"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7</xdr:row>
      <xdr:rowOff>121947</xdr:rowOff>
    </xdr:from>
    <xdr:to>
      <xdr:col>9</xdr:col>
      <xdr:colOff>1012243</xdr:colOff>
      <xdr:row>8</xdr:row>
      <xdr:rowOff>96744</xdr:rowOff>
    </xdr:to>
    <xdr:sp macro="" textlink="">
      <xdr:nvSpPr>
        <xdr:cNvPr id="4486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7</xdr:row>
      <xdr:rowOff>121947</xdr:rowOff>
    </xdr:from>
    <xdr:to>
      <xdr:col>9</xdr:col>
      <xdr:colOff>1012243</xdr:colOff>
      <xdr:row>8</xdr:row>
      <xdr:rowOff>96744</xdr:rowOff>
    </xdr:to>
    <xdr:sp macro="" textlink="">
      <xdr:nvSpPr>
        <xdr:cNvPr id="4487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7</xdr:row>
      <xdr:rowOff>121947</xdr:rowOff>
    </xdr:from>
    <xdr:to>
      <xdr:col>9</xdr:col>
      <xdr:colOff>3756</xdr:colOff>
      <xdr:row>8</xdr:row>
      <xdr:rowOff>96744</xdr:rowOff>
    </xdr:to>
    <xdr:sp macro="" textlink="">
      <xdr:nvSpPr>
        <xdr:cNvPr id="44871"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7</xdr:row>
      <xdr:rowOff>121947</xdr:rowOff>
    </xdr:from>
    <xdr:to>
      <xdr:col>9</xdr:col>
      <xdr:colOff>1012243</xdr:colOff>
      <xdr:row>8</xdr:row>
      <xdr:rowOff>96744</xdr:rowOff>
    </xdr:to>
    <xdr:sp macro="" textlink="">
      <xdr:nvSpPr>
        <xdr:cNvPr id="4487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7</xdr:row>
      <xdr:rowOff>121947</xdr:rowOff>
    </xdr:from>
    <xdr:to>
      <xdr:col>9</xdr:col>
      <xdr:colOff>1012243</xdr:colOff>
      <xdr:row>8</xdr:row>
      <xdr:rowOff>96744</xdr:rowOff>
    </xdr:to>
    <xdr:sp macro="" textlink="">
      <xdr:nvSpPr>
        <xdr:cNvPr id="4487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7</xdr:row>
      <xdr:rowOff>121947</xdr:rowOff>
    </xdr:from>
    <xdr:to>
      <xdr:col>9</xdr:col>
      <xdr:colOff>3756</xdr:colOff>
      <xdr:row>8</xdr:row>
      <xdr:rowOff>96744</xdr:rowOff>
    </xdr:to>
    <xdr:sp macro="" textlink="">
      <xdr:nvSpPr>
        <xdr:cNvPr id="44874"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7</xdr:row>
      <xdr:rowOff>121947</xdr:rowOff>
    </xdr:from>
    <xdr:to>
      <xdr:col>9</xdr:col>
      <xdr:colOff>1012243</xdr:colOff>
      <xdr:row>8</xdr:row>
      <xdr:rowOff>96744</xdr:rowOff>
    </xdr:to>
    <xdr:sp macro="" textlink="">
      <xdr:nvSpPr>
        <xdr:cNvPr id="4487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7</xdr:row>
      <xdr:rowOff>121947</xdr:rowOff>
    </xdr:from>
    <xdr:to>
      <xdr:col>9</xdr:col>
      <xdr:colOff>1012243</xdr:colOff>
      <xdr:row>8</xdr:row>
      <xdr:rowOff>96744</xdr:rowOff>
    </xdr:to>
    <xdr:sp macro="" textlink="">
      <xdr:nvSpPr>
        <xdr:cNvPr id="4487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7</xdr:row>
      <xdr:rowOff>121947</xdr:rowOff>
    </xdr:from>
    <xdr:to>
      <xdr:col>9</xdr:col>
      <xdr:colOff>3756</xdr:colOff>
      <xdr:row>8</xdr:row>
      <xdr:rowOff>96744</xdr:rowOff>
    </xdr:to>
    <xdr:sp macro="" textlink="">
      <xdr:nvSpPr>
        <xdr:cNvPr id="44877"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7</xdr:row>
      <xdr:rowOff>121947</xdr:rowOff>
    </xdr:from>
    <xdr:to>
      <xdr:col>9</xdr:col>
      <xdr:colOff>1012243</xdr:colOff>
      <xdr:row>8</xdr:row>
      <xdr:rowOff>96744</xdr:rowOff>
    </xdr:to>
    <xdr:sp macro="" textlink="">
      <xdr:nvSpPr>
        <xdr:cNvPr id="4487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7</xdr:row>
      <xdr:rowOff>121947</xdr:rowOff>
    </xdr:from>
    <xdr:to>
      <xdr:col>9</xdr:col>
      <xdr:colOff>1012243</xdr:colOff>
      <xdr:row>8</xdr:row>
      <xdr:rowOff>96744</xdr:rowOff>
    </xdr:to>
    <xdr:sp macro="" textlink="">
      <xdr:nvSpPr>
        <xdr:cNvPr id="4487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7</xdr:row>
      <xdr:rowOff>121947</xdr:rowOff>
    </xdr:from>
    <xdr:to>
      <xdr:col>10</xdr:col>
      <xdr:colOff>3756</xdr:colOff>
      <xdr:row>8</xdr:row>
      <xdr:rowOff>96744</xdr:rowOff>
    </xdr:to>
    <xdr:sp macro="" textlink="">
      <xdr:nvSpPr>
        <xdr:cNvPr id="44880"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7</xdr:row>
      <xdr:rowOff>121947</xdr:rowOff>
    </xdr:from>
    <xdr:to>
      <xdr:col>10</xdr:col>
      <xdr:colOff>1012243</xdr:colOff>
      <xdr:row>8</xdr:row>
      <xdr:rowOff>96744</xdr:rowOff>
    </xdr:to>
    <xdr:sp macro="" textlink="">
      <xdr:nvSpPr>
        <xdr:cNvPr id="4488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7</xdr:row>
      <xdr:rowOff>121947</xdr:rowOff>
    </xdr:from>
    <xdr:to>
      <xdr:col>10</xdr:col>
      <xdr:colOff>1012243</xdr:colOff>
      <xdr:row>8</xdr:row>
      <xdr:rowOff>96744</xdr:rowOff>
    </xdr:to>
    <xdr:sp macro="" textlink="">
      <xdr:nvSpPr>
        <xdr:cNvPr id="4488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7</xdr:row>
      <xdr:rowOff>121947</xdr:rowOff>
    </xdr:from>
    <xdr:to>
      <xdr:col>10</xdr:col>
      <xdr:colOff>3756</xdr:colOff>
      <xdr:row>8</xdr:row>
      <xdr:rowOff>96744</xdr:rowOff>
    </xdr:to>
    <xdr:sp macro="" textlink="">
      <xdr:nvSpPr>
        <xdr:cNvPr id="44883"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7</xdr:row>
      <xdr:rowOff>121947</xdr:rowOff>
    </xdr:from>
    <xdr:to>
      <xdr:col>10</xdr:col>
      <xdr:colOff>1012243</xdr:colOff>
      <xdr:row>8</xdr:row>
      <xdr:rowOff>96744</xdr:rowOff>
    </xdr:to>
    <xdr:sp macro="" textlink="">
      <xdr:nvSpPr>
        <xdr:cNvPr id="4488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7</xdr:row>
      <xdr:rowOff>121947</xdr:rowOff>
    </xdr:from>
    <xdr:to>
      <xdr:col>10</xdr:col>
      <xdr:colOff>1012243</xdr:colOff>
      <xdr:row>8</xdr:row>
      <xdr:rowOff>96744</xdr:rowOff>
    </xdr:to>
    <xdr:sp macro="" textlink="">
      <xdr:nvSpPr>
        <xdr:cNvPr id="4488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7</xdr:row>
      <xdr:rowOff>121947</xdr:rowOff>
    </xdr:from>
    <xdr:to>
      <xdr:col>10</xdr:col>
      <xdr:colOff>3756</xdr:colOff>
      <xdr:row>8</xdr:row>
      <xdr:rowOff>96744</xdr:rowOff>
    </xdr:to>
    <xdr:sp macro="" textlink="">
      <xdr:nvSpPr>
        <xdr:cNvPr id="44886"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7</xdr:row>
      <xdr:rowOff>121947</xdr:rowOff>
    </xdr:from>
    <xdr:to>
      <xdr:col>10</xdr:col>
      <xdr:colOff>1012243</xdr:colOff>
      <xdr:row>8</xdr:row>
      <xdr:rowOff>96744</xdr:rowOff>
    </xdr:to>
    <xdr:sp macro="" textlink="">
      <xdr:nvSpPr>
        <xdr:cNvPr id="4488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7</xdr:row>
      <xdr:rowOff>121947</xdr:rowOff>
    </xdr:from>
    <xdr:to>
      <xdr:col>10</xdr:col>
      <xdr:colOff>1012243</xdr:colOff>
      <xdr:row>8</xdr:row>
      <xdr:rowOff>96744</xdr:rowOff>
    </xdr:to>
    <xdr:sp macro="" textlink="">
      <xdr:nvSpPr>
        <xdr:cNvPr id="4488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7</xdr:row>
      <xdr:rowOff>121947</xdr:rowOff>
    </xdr:from>
    <xdr:to>
      <xdr:col>10</xdr:col>
      <xdr:colOff>3756</xdr:colOff>
      <xdr:row>8</xdr:row>
      <xdr:rowOff>96744</xdr:rowOff>
    </xdr:to>
    <xdr:sp macro="" textlink="">
      <xdr:nvSpPr>
        <xdr:cNvPr id="44889"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7</xdr:row>
      <xdr:rowOff>121947</xdr:rowOff>
    </xdr:from>
    <xdr:to>
      <xdr:col>10</xdr:col>
      <xdr:colOff>1012243</xdr:colOff>
      <xdr:row>8</xdr:row>
      <xdr:rowOff>96744</xdr:rowOff>
    </xdr:to>
    <xdr:sp macro="" textlink="">
      <xdr:nvSpPr>
        <xdr:cNvPr id="4489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7</xdr:row>
      <xdr:rowOff>121947</xdr:rowOff>
    </xdr:from>
    <xdr:to>
      <xdr:col>10</xdr:col>
      <xdr:colOff>1012243</xdr:colOff>
      <xdr:row>8</xdr:row>
      <xdr:rowOff>96744</xdr:rowOff>
    </xdr:to>
    <xdr:sp macro="" textlink="">
      <xdr:nvSpPr>
        <xdr:cNvPr id="4489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7</xdr:row>
      <xdr:rowOff>121947</xdr:rowOff>
    </xdr:from>
    <xdr:to>
      <xdr:col>11</xdr:col>
      <xdr:colOff>3756</xdr:colOff>
      <xdr:row>8</xdr:row>
      <xdr:rowOff>96744</xdr:rowOff>
    </xdr:to>
    <xdr:sp macro="" textlink="">
      <xdr:nvSpPr>
        <xdr:cNvPr id="44892"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7</xdr:row>
      <xdr:rowOff>121947</xdr:rowOff>
    </xdr:from>
    <xdr:to>
      <xdr:col>11</xdr:col>
      <xdr:colOff>1012243</xdr:colOff>
      <xdr:row>8</xdr:row>
      <xdr:rowOff>96744</xdr:rowOff>
    </xdr:to>
    <xdr:sp macro="" textlink="">
      <xdr:nvSpPr>
        <xdr:cNvPr id="4489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7</xdr:row>
      <xdr:rowOff>121947</xdr:rowOff>
    </xdr:from>
    <xdr:to>
      <xdr:col>11</xdr:col>
      <xdr:colOff>1012243</xdr:colOff>
      <xdr:row>8</xdr:row>
      <xdr:rowOff>96744</xdr:rowOff>
    </xdr:to>
    <xdr:sp macro="" textlink="">
      <xdr:nvSpPr>
        <xdr:cNvPr id="4489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7</xdr:row>
      <xdr:rowOff>121947</xdr:rowOff>
    </xdr:from>
    <xdr:to>
      <xdr:col>11</xdr:col>
      <xdr:colOff>3756</xdr:colOff>
      <xdr:row>8</xdr:row>
      <xdr:rowOff>96744</xdr:rowOff>
    </xdr:to>
    <xdr:sp macro="" textlink="">
      <xdr:nvSpPr>
        <xdr:cNvPr id="44895"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7</xdr:row>
      <xdr:rowOff>121947</xdr:rowOff>
    </xdr:from>
    <xdr:to>
      <xdr:col>11</xdr:col>
      <xdr:colOff>1012243</xdr:colOff>
      <xdr:row>8</xdr:row>
      <xdr:rowOff>96744</xdr:rowOff>
    </xdr:to>
    <xdr:sp macro="" textlink="">
      <xdr:nvSpPr>
        <xdr:cNvPr id="4489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7</xdr:row>
      <xdr:rowOff>121947</xdr:rowOff>
    </xdr:from>
    <xdr:to>
      <xdr:col>11</xdr:col>
      <xdr:colOff>1012243</xdr:colOff>
      <xdr:row>8</xdr:row>
      <xdr:rowOff>96744</xdr:rowOff>
    </xdr:to>
    <xdr:sp macro="" textlink="">
      <xdr:nvSpPr>
        <xdr:cNvPr id="4489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7</xdr:row>
      <xdr:rowOff>121947</xdr:rowOff>
    </xdr:from>
    <xdr:to>
      <xdr:col>11</xdr:col>
      <xdr:colOff>3756</xdr:colOff>
      <xdr:row>8</xdr:row>
      <xdr:rowOff>96744</xdr:rowOff>
    </xdr:to>
    <xdr:sp macro="" textlink="">
      <xdr:nvSpPr>
        <xdr:cNvPr id="44898"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7</xdr:row>
      <xdr:rowOff>121947</xdr:rowOff>
    </xdr:from>
    <xdr:to>
      <xdr:col>11</xdr:col>
      <xdr:colOff>1012243</xdr:colOff>
      <xdr:row>8</xdr:row>
      <xdr:rowOff>96744</xdr:rowOff>
    </xdr:to>
    <xdr:sp macro="" textlink="">
      <xdr:nvSpPr>
        <xdr:cNvPr id="4489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7</xdr:row>
      <xdr:rowOff>121947</xdr:rowOff>
    </xdr:from>
    <xdr:to>
      <xdr:col>11</xdr:col>
      <xdr:colOff>1012243</xdr:colOff>
      <xdr:row>8</xdr:row>
      <xdr:rowOff>96744</xdr:rowOff>
    </xdr:to>
    <xdr:sp macro="" textlink="">
      <xdr:nvSpPr>
        <xdr:cNvPr id="4490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7</xdr:row>
      <xdr:rowOff>121947</xdr:rowOff>
    </xdr:from>
    <xdr:to>
      <xdr:col>11</xdr:col>
      <xdr:colOff>3756</xdr:colOff>
      <xdr:row>8</xdr:row>
      <xdr:rowOff>96744</xdr:rowOff>
    </xdr:to>
    <xdr:sp macro="" textlink="">
      <xdr:nvSpPr>
        <xdr:cNvPr id="44901"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7</xdr:row>
      <xdr:rowOff>121947</xdr:rowOff>
    </xdr:from>
    <xdr:to>
      <xdr:col>11</xdr:col>
      <xdr:colOff>1012243</xdr:colOff>
      <xdr:row>8</xdr:row>
      <xdr:rowOff>96744</xdr:rowOff>
    </xdr:to>
    <xdr:sp macro="" textlink="">
      <xdr:nvSpPr>
        <xdr:cNvPr id="4490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7</xdr:row>
      <xdr:rowOff>121947</xdr:rowOff>
    </xdr:from>
    <xdr:to>
      <xdr:col>11</xdr:col>
      <xdr:colOff>1012243</xdr:colOff>
      <xdr:row>8</xdr:row>
      <xdr:rowOff>96744</xdr:rowOff>
    </xdr:to>
    <xdr:sp macro="" textlink="">
      <xdr:nvSpPr>
        <xdr:cNvPr id="4490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7</xdr:row>
      <xdr:rowOff>121947</xdr:rowOff>
    </xdr:from>
    <xdr:to>
      <xdr:col>12</xdr:col>
      <xdr:colOff>3756</xdr:colOff>
      <xdr:row>8</xdr:row>
      <xdr:rowOff>96744</xdr:rowOff>
    </xdr:to>
    <xdr:sp macro="" textlink="">
      <xdr:nvSpPr>
        <xdr:cNvPr id="44904"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7</xdr:row>
      <xdr:rowOff>121947</xdr:rowOff>
    </xdr:from>
    <xdr:to>
      <xdr:col>12</xdr:col>
      <xdr:colOff>1012243</xdr:colOff>
      <xdr:row>8</xdr:row>
      <xdr:rowOff>96744</xdr:rowOff>
    </xdr:to>
    <xdr:sp macro="" textlink="">
      <xdr:nvSpPr>
        <xdr:cNvPr id="4490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7</xdr:row>
      <xdr:rowOff>121947</xdr:rowOff>
    </xdr:from>
    <xdr:to>
      <xdr:col>12</xdr:col>
      <xdr:colOff>1012243</xdr:colOff>
      <xdr:row>8</xdr:row>
      <xdr:rowOff>96744</xdr:rowOff>
    </xdr:to>
    <xdr:sp macro="" textlink="">
      <xdr:nvSpPr>
        <xdr:cNvPr id="4490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7</xdr:row>
      <xdr:rowOff>121947</xdr:rowOff>
    </xdr:from>
    <xdr:to>
      <xdr:col>12</xdr:col>
      <xdr:colOff>3756</xdr:colOff>
      <xdr:row>8</xdr:row>
      <xdr:rowOff>96744</xdr:rowOff>
    </xdr:to>
    <xdr:sp macro="" textlink="">
      <xdr:nvSpPr>
        <xdr:cNvPr id="44907"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7</xdr:row>
      <xdr:rowOff>121947</xdr:rowOff>
    </xdr:from>
    <xdr:to>
      <xdr:col>12</xdr:col>
      <xdr:colOff>1012243</xdr:colOff>
      <xdr:row>8</xdr:row>
      <xdr:rowOff>96744</xdr:rowOff>
    </xdr:to>
    <xdr:sp macro="" textlink="">
      <xdr:nvSpPr>
        <xdr:cNvPr id="4490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7</xdr:row>
      <xdr:rowOff>121947</xdr:rowOff>
    </xdr:from>
    <xdr:to>
      <xdr:col>12</xdr:col>
      <xdr:colOff>1012243</xdr:colOff>
      <xdr:row>8</xdr:row>
      <xdr:rowOff>96744</xdr:rowOff>
    </xdr:to>
    <xdr:sp macro="" textlink="">
      <xdr:nvSpPr>
        <xdr:cNvPr id="4490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7</xdr:row>
      <xdr:rowOff>121947</xdr:rowOff>
    </xdr:from>
    <xdr:to>
      <xdr:col>12</xdr:col>
      <xdr:colOff>3756</xdr:colOff>
      <xdr:row>8</xdr:row>
      <xdr:rowOff>96744</xdr:rowOff>
    </xdr:to>
    <xdr:sp macro="" textlink="">
      <xdr:nvSpPr>
        <xdr:cNvPr id="44910"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7</xdr:row>
      <xdr:rowOff>121947</xdr:rowOff>
    </xdr:from>
    <xdr:to>
      <xdr:col>12</xdr:col>
      <xdr:colOff>1012243</xdr:colOff>
      <xdr:row>8</xdr:row>
      <xdr:rowOff>96744</xdr:rowOff>
    </xdr:to>
    <xdr:sp macro="" textlink="">
      <xdr:nvSpPr>
        <xdr:cNvPr id="4491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7</xdr:row>
      <xdr:rowOff>121947</xdr:rowOff>
    </xdr:from>
    <xdr:to>
      <xdr:col>12</xdr:col>
      <xdr:colOff>1012243</xdr:colOff>
      <xdr:row>8</xdr:row>
      <xdr:rowOff>96744</xdr:rowOff>
    </xdr:to>
    <xdr:sp macro="" textlink="">
      <xdr:nvSpPr>
        <xdr:cNvPr id="4491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7</xdr:row>
      <xdr:rowOff>121947</xdr:rowOff>
    </xdr:from>
    <xdr:to>
      <xdr:col>12</xdr:col>
      <xdr:colOff>3756</xdr:colOff>
      <xdr:row>8</xdr:row>
      <xdr:rowOff>96744</xdr:rowOff>
    </xdr:to>
    <xdr:sp macro="" textlink="">
      <xdr:nvSpPr>
        <xdr:cNvPr id="44913"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7</xdr:row>
      <xdr:rowOff>121947</xdr:rowOff>
    </xdr:from>
    <xdr:to>
      <xdr:col>12</xdr:col>
      <xdr:colOff>1012243</xdr:colOff>
      <xdr:row>8</xdr:row>
      <xdr:rowOff>96744</xdr:rowOff>
    </xdr:to>
    <xdr:sp macro="" textlink="">
      <xdr:nvSpPr>
        <xdr:cNvPr id="4491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7</xdr:row>
      <xdr:rowOff>121947</xdr:rowOff>
    </xdr:from>
    <xdr:to>
      <xdr:col>12</xdr:col>
      <xdr:colOff>1012243</xdr:colOff>
      <xdr:row>8</xdr:row>
      <xdr:rowOff>96744</xdr:rowOff>
    </xdr:to>
    <xdr:sp macro="" textlink="">
      <xdr:nvSpPr>
        <xdr:cNvPr id="4491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7</xdr:row>
      <xdr:rowOff>121947</xdr:rowOff>
    </xdr:from>
    <xdr:to>
      <xdr:col>13</xdr:col>
      <xdr:colOff>3756</xdr:colOff>
      <xdr:row>8</xdr:row>
      <xdr:rowOff>96744</xdr:rowOff>
    </xdr:to>
    <xdr:sp macro="" textlink="">
      <xdr:nvSpPr>
        <xdr:cNvPr id="44916"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7</xdr:row>
      <xdr:rowOff>121947</xdr:rowOff>
    </xdr:from>
    <xdr:to>
      <xdr:col>13</xdr:col>
      <xdr:colOff>1012243</xdr:colOff>
      <xdr:row>8</xdr:row>
      <xdr:rowOff>96744</xdr:rowOff>
    </xdr:to>
    <xdr:sp macro="" textlink="">
      <xdr:nvSpPr>
        <xdr:cNvPr id="4491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7</xdr:row>
      <xdr:rowOff>121947</xdr:rowOff>
    </xdr:from>
    <xdr:to>
      <xdr:col>13</xdr:col>
      <xdr:colOff>1012243</xdr:colOff>
      <xdr:row>8</xdr:row>
      <xdr:rowOff>96744</xdr:rowOff>
    </xdr:to>
    <xdr:sp macro="" textlink="">
      <xdr:nvSpPr>
        <xdr:cNvPr id="4491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7</xdr:row>
      <xdr:rowOff>121947</xdr:rowOff>
    </xdr:from>
    <xdr:to>
      <xdr:col>13</xdr:col>
      <xdr:colOff>3756</xdr:colOff>
      <xdr:row>8</xdr:row>
      <xdr:rowOff>96744</xdr:rowOff>
    </xdr:to>
    <xdr:sp macro="" textlink="">
      <xdr:nvSpPr>
        <xdr:cNvPr id="44919"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7</xdr:row>
      <xdr:rowOff>121947</xdr:rowOff>
    </xdr:from>
    <xdr:to>
      <xdr:col>13</xdr:col>
      <xdr:colOff>1012243</xdr:colOff>
      <xdr:row>8</xdr:row>
      <xdr:rowOff>96744</xdr:rowOff>
    </xdr:to>
    <xdr:sp macro="" textlink="">
      <xdr:nvSpPr>
        <xdr:cNvPr id="4492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7</xdr:row>
      <xdr:rowOff>121947</xdr:rowOff>
    </xdr:from>
    <xdr:to>
      <xdr:col>13</xdr:col>
      <xdr:colOff>1012243</xdr:colOff>
      <xdr:row>8</xdr:row>
      <xdr:rowOff>96744</xdr:rowOff>
    </xdr:to>
    <xdr:sp macro="" textlink="">
      <xdr:nvSpPr>
        <xdr:cNvPr id="4492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7</xdr:row>
      <xdr:rowOff>121947</xdr:rowOff>
    </xdr:from>
    <xdr:to>
      <xdr:col>13</xdr:col>
      <xdr:colOff>3756</xdr:colOff>
      <xdr:row>8</xdr:row>
      <xdr:rowOff>96744</xdr:rowOff>
    </xdr:to>
    <xdr:sp macro="" textlink="">
      <xdr:nvSpPr>
        <xdr:cNvPr id="44922"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7</xdr:row>
      <xdr:rowOff>121947</xdr:rowOff>
    </xdr:from>
    <xdr:to>
      <xdr:col>13</xdr:col>
      <xdr:colOff>1012243</xdr:colOff>
      <xdr:row>8</xdr:row>
      <xdr:rowOff>96744</xdr:rowOff>
    </xdr:to>
    <xdr:sp macro="" textlink="">
      <xdr:nvSpPr>
        <xdr:cNvPr id="4492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7</xdr:row>
      <xdr:rowOff>121947</xdr:rowOff>
    </xdr:from>
    <xdr:to>
      <xdr:col>13</xdr:col>
      <xdr:colOff>1012243</xdr:colOff>
      <xdr:row>8</xdr:row>
      <xdr:rowOff>96744</xdr:rowOff>
    </xdr:to>
    <xdr:sp macro="" textlink="">
      <xdr:nvSpPr>
        <xdr:cNvPr id="4492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7</xdr:row>
      <xdr:rowOff>121947</xdr:rowOff>
    </xdr:from>
    <xdr:to>
      <xdr:col>13</xdr:col>
      <xdr:colOff>3756</xdr:colOff>
      <xdr:row>8</xdr:row>
      <xdr:rowOff>96744</xdr:rowOff>
    </xdr:to>
    <xdr:sp macro="" textlink="">
      <xdr:nvSpPr>
        <xdr:cNvPr id="44925"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7</xdr:row>
      <xdr:rowOff>121947</xdr:rowOff>
    </xdr:from>
    <xdr:to>
      <xdr:col>13</xdr:col>
      <xdr:colOff>1012243</xdr:colOff>
      <xdr:row>8</xdr:row>
      <xdr:rowOff>96744</xdr:rowOff>
    </xdr:to>
    <xdr:sp macro="" textlink="">
      <xdr:nvSpPr>
        <xdr:cNvPr id="4492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7</xdr:row>
      <xdr:rowOff>121947</xdr:rowOff>
    </xdr:from>
    <xdr:to>
      <xdr:col>13</xdr:col>
      <xdr:colOff>1012243</xdr:colOff>
      <xdr:row>8</xdr:row>
      <xdr:rowOff>96744</xdr:rowOff>
    </xdr:to>
    <xdr:sp macro="" textlink="">
      <xdr:nvSpPr>
        <xdr:cNvPr id="4492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7</xdr:row>
      <xdr:rowOff>121947</xdr:rowOff>
    </xdr:from>
    <xdr:to>
      <xdr:col>14</xdr:col>
      <xdr:colOff>3756</xdr:colOff>
      <xdr:row>8</xdr:row>
      <xdr:rowOff>96744</xdr:rowOff>
    </xdr:to>
    <xdr:sp macro="" textlink="">
      <xdr:nvSpPr>
        <xdr:cNvPr id="44928"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7</xdr:row>
      <xdr:rowOff>121947</xdr:rowOff>
    </xdr:from>
    <xdr:to>
      <xdr:col>14</xdr:col>
      <xdr:colOff>1012243</xdr:colOff>
      <xdr:row>8</xdr:row>
      <xdr:rowOff>96744</xdr:rowOff>
    </xdr:to>
    <xdr:sp macro="" textlink="">
      <xdr:nvSpPr>
        <xdr:cNvPr id="4492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7</xdr:row>
      <xdr:rowOff>121947</xdr:rowOff>
    </xdr:from>
    <xdr:to>
      <xdr:col>14</xdr:col>
      <xdr:colOff>1012243</xdr:colOff>
      <xdr:row>8</xdr:row>
      <xdr:rowOff>96744</xdr:rowOff>
    </xdr:to>
    <xdr:sp macro="" textlink="">
      <xdr:nvSpPr>
        <xdr:cNvPr id="4493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7</xdr:row>
      <xdr:rowOff>121947</xdr:rowOff>
    </xdr:from>
    <xdr:to>
      <xdr:col>14</xdr:col>
      <xdr:colOff>3756</xdr:colOff>
      <xdr:row>8</xdr:row>
      <xdr:rowOff>96744</xdr:rowOff>
    </xdr:to>
    <xdr:sp macro="" textlink="">
      <xdr:nvSpPr>
        <xdr:cNvPr id="44931"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7</xdr:row>
      <xdr:rowOff>121947</xdr:rowOff>
    </xdr:from>
    <xdr:to>
      <xdr:col>14</xdr:col>
      <xdr:colOff>1012243</xdr:colOff>
      <xdr:row>8</xdr:row>
      <xdr:rowOff>96744</xdr:rowOff>
    </xdr:to>
    <xdr:sp macro="" textlink="">
      <xdr:nvSpPr>
        <xdr:cNvPr id="4493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7</xdr:row>
      <xdr:rowOff>121947</xdr:rowOff>
    </xdr:from>
    <xdr:to>
      <xdr:col>14</xdr:col>
      <xdr:colOff>1012243</xdr:colOff>
      <xdr:row>8</xdr:row>
      <xdr:rowOff>96744</xdr:rowOff>
    </xdr:to>
    <xdr:sp macro="" textlink="">
      <xdr:nvSpPr>
        <xdr:cNvPr id="4493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7</xdr:row>
      <xdr:rowOff>121947</xdr:rowOff>
    </xdr:from>
    <xdr:to>
      <xdr:col>14</xdr:col>
      <xdr:colOff>3756</xdr:colOff>
      <xdr:row>8</xdr:row>
      <xdr:rowOff>96744</xdr:rowOff>
    </xdr:to>
    <xdr:sp macro="" textlink="">
      <xdr:nvSpPr>
        <xdr:cNvPr id="44934"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7</xdr:row>
      <xdr:rowOff>121947</xdr:rowOff>
    </xdr:from>
    <xdr:to>
      <xdr:col>14</xdr:col>
      <xdr:colOff>1012243</xdr:colOff>
      <xdr:row>8</xdr:row>
      <xdr:rowOff>96744</xdr:rowOff>
    </xdr:to>
    <xdr:sp macro="" textlink="">
      <xdr:nvSpPr>
        <xdr:cNvPr id="4493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7</xdr:row>
      <xdr:rowOff>121947</xdr:rowOff>
    </xdr:from>
    <xdr:to>
      <xdr:col>14</xdr:col>
      <xdr:colOff>1012243</xdr:colOff>
      <xdr:row>8</xdr:row>
      <xdr:rowOff>96744</xdr:rowOff>
    </xdr:to>
    <xdr:sp macro="" textlink="">
      <xdr:nvSpPr>
        <xdr:cNvPr id="4493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7</xdr:row>
      <xdr:rowOff>121947</xdr:rowOff>
    </xdr:from>
    <xdr:to>
      <xdr:col>14</xdr:col>
      <xdr:colOff>3756</xdr:colOff>
      <xdr:row>8</xdr:row>
      <xdr:rowOff>96744</xdr:rowOff>
    </xdr:to>
    <xdr:sp macro="" textlink="">
      <xdr:nvSpPr>
        <xdr:cNvPr id="44937"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7</xdr:row>
      <xdr:rowOff>121947</xdr:rowOff>
    </xdr:from>
    <xdr:to>
      <xdr:col>14</xdr:col>
      <xdr:colOff>1012243</xdr:colOff>
      <xdr:row>8</xdr:row>
      <xdr:rowOff>96744</xdr:rowOff>
    </xdr:to>
    <xdr:sp macro="" textlink="">
      <xdr:nvSpPr>
        <xdr:cNvPr id="4493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7</xdr:row>
      <xdr:rowOff>121947</xdr:rowOff>
    </xdr:from>
    <xdr:to>
      <xdr:col>14</xdr:col>
      <xdr:colOff>1012243</xdr:colOff>
      <xdr:row>8</xdr:row>
      <xdr:rowOff>96744</xdr:rowOff>
    </xdr:to>
    <xdr:sp macro="" textlink="">
      <xdr:nvSpPr>
        <xdr:cNvPr id="4493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7</xdr:row>
      <xdr:rowOff>121947</xdr:rowOff>
    </xdr:from>
    <xdr:to>
      <xdr:col>15</xdr:col>
      <xdr:colOff>3756</xdr:colOff>
      <xdr:row>8</xdr:row>
      <xdr:rowOff>96744</xdr:rowOff>
    </xdr:to>
    <xdr:sp macro="" textlink="">
      <xdr:nvSpPr>
        <xdr:cNvPr id="44940"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7</xdr:row>
      <xdr:rowOff>121947</xdr:rowOff>
    </xdr:from>
    <xdr:to>
      <xdr:col>15</xdr:col>
      <xdr:colOff>1012243</xdr:colOff>
      <xdr:row>8</xdr:row>
      <xdr:rowOff>96744</xdr:rowOff>
    </xdr:to>
    <xdr:sp macro="" textlink="">
      <xdr:nvSpPr>
        <xdr:cNvPr id="4494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7</xdr:row>
      <xdr:rowOff>121947</xdr:rowOff>
    </xdr:from>
    <xdr:to>
      <xdr:col>15</xdr:col>
      <xdr:colOff>1012243</xdr:colOff>
      <xdr:row>8</xdr:row>
      <xdr:rowOff>96744</xdr:rowOff>
    </xdr:to>
    <xdr:sp macro="" textlink="">
      <xdr:nvSpPr>
        <xdr:cNvPr id="4494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7</xdr:row>
      <xdr:rowOff>121947</xdr:rowOff>
    </xdr:from>
    <xdr:to>
      <xdr:col>15</xdr:col>
      <xdr:colOff>3756</xdr:colOff>
      <xdr:row>8</xdr:row>
      <xdr:rowOff>96744</xdr:rowOff>
    </xdr:to>
    <xdr:sp macro="" textlink="">
      <xdr:nvSpPr>
        <xdr:cNvPr id="44943"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7</xdr:row>
      <xdr:rowOff>121947</xdr:rowOff>
    </xdr:from>
    <xdr:to>
      <xdr:col>15</xdr:col>
      <xdr:colOff>1012243</xdr:colOff>
      <xdr:row>8</xdr:row>
      <xdr:rowOff>96744</xdr:rowOff>
    </xdr:to>
    <xdr:sp macro="" textlink="">
      <xdr:nvSpPr>
        <xdr:cNvPr id="4494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7</xdr:row>
      <xdr:rowOff>121947</xdr:rowOff>
    </xdr:from>
    <xdr:to>
      <xdr:col>15</xdr:col>
      <xdr:colOff>1012243</xdr:colOff>
      <xdr:row>8</xdr:row>
      <xdr:rowOff>96744</xdr:rowOff>
    </xdr:to>
    <xdr:sp macro="" textlink="">
      <xdr:nvSpPr>
        <xdr:cNvPr id="4494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7</xdr:row>
      <xdr:rowOff>121947</xdr:rowOff>
    </xdr:from>
    <xdr:to>
      <xdr:col>15</xdr:col>
      <xdr:colOff>3756</xdr:colOff>
      <xdr:row>8</xdr:row>
      <xdr:rowOff>96744</xdr:rowOff>
    </xdr:to>
    <xdr:sp macro="" textlink="">
      <xdr:nvSpPr>
        <xdr:cNvPr id="44946"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7</xdr:row>
      <xdr:rowOff>121947</xdr:rowOff>
    </xdr:from>
    <xdr:to>
      <xdr:col>15</xdr:col>
      <xdr:colOff>1012243</xdr:colOff>
      <xdr:row>8</xdr:row>
      <xdr:rowOff>96744</xdr:rowOff>
    </xdr:to>
    <xdr:sp macro="" textlink="">
      <xdr:nvSpPr>
        <xdr:cNvPr id="4494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7</xdr:row>
      <xdr:rowOff>121947</xdr:rowOff>
    </xdr:from>
    <xdr:to>
      <xdr:col>15</xdr:col>
      <xdr:colOff>1012243</xdr:colOff>
      <xdr:row>8</xdr:row>
      <xdr:rowOff>96744</xdr:rowOff>
    </xdr:to>
    <xdr:sp macro="" textlink="">
      <xdr:nvSpPr>
        <xdr:cNvPr id="4494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7</xdr:row>
      <xdr:rowOff>121947</xdr:rowOff>
    </xdr:from>
    <xdr:to>
      <xdr:col>15</xdr:col>
      <xdr:colOff>3756</xdr:colOff>
      <xdr:row>8</xdr:row>
      <xdr:rowOff>96744</xdr:rowOff>
    </xdr:to>
    <xdr:sp macro="" textlink="">
      <xdr:nvSpPr>
        <xdr:cNvPr id="44949"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7</xdr:row>
      <xdr:rowOff>121947</xdr:rowOff>
    </xdr:from>
    <xdr:to>
      <xdr:col>15</xdr:col>
      <xdr:colOff>1012243</xdr:colOff>
      <xdr:row>8</xdr:row>
      <xdr:rowOff>96744</xdr:rowOff>
    </xdr:to>
    <xdr:sp macro="" textlink="">
      <xdr:nvSpPr>
        <xdr:cNvPr id="4495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7</xdr:row>
      <xdr:rowOff>121947</xdr:rowOff>
    </xdr:from>
    <xdr:to>
      <xdr:col>15</xdr:col>
      <xdr:colOff>1012243</xdr:colOff>
      <xdr:row>8</xdr:row>
      <xdr:rowOff>96744</xdr:rowOff>
    </xdr:to>
    <xdr:sp macro="" textlink="">
      <xdr:nvSpPr>
        <xdr:cNvPr id="4495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7</xdr:row>
      <xdr:rowOff>121947</xdr:rowOff>
    </xdr:from>
    <xdr:to>
      <xdr:col>16</xdr:col>
      <xdr:colOff>3756</xdr:colOff>
      <xdr:row>8</xdr:row>
      <xdr:rowOff>96744</xdr:rowOff>
    </xdr:to>
    <xdr:sp macro="" textlink="">
      <xdr:nvSpPr>
        <xdr:cNvPr id="44952"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7</xdr:row>
      <xdr:rowOff>121947</xdr:rowOff>
    </xdr:from>
    <xdr:to>
      <xdr:col>16</xdr:col>
      <xdr:colOff>1012243</xdr:colOff>
      <xdr:row>8</xdr:row>
      <xdr:rowOff>96744</xdr:rowOff>
    </xdr:to>
    <xdr:sp macro="" textlink="">
      <xdr:nvSpPr>
        <xdr:cNvPr id="4495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7</xdr:row>
      <xdr:rowOff>121947</xdr:rowOff>
    </xdr:from>
    <xdr:to>
      <xdr:col>16</xdr:col>
      <xdr:colOff>1012243</xdr:colOff>
      <xdr:row>8</xdr:row>
      <xdr:rowOff>96744</xdr:rowOff>
    </xdr:to>
    <xdr:sp macro="" textlink="">
      <xdr:nvSpPr>
        <xdr:cNvPr id="4495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7</xdr:row>
      <xdr:rowOff>121947</xdr:rowOff>
    </xdr:from>
    <xdr:to>
      <xdr:col>16</xdr:col>
      <xdr:colOff>3756</xdr:colOff>
      <xdr:row>8</xdr:row>
      <xdr:rowOff>96744</xdr:rowOff>
    </xdr:to>
    <xdr:sp macro="" textlink="">
      <xdr:nvSpPr>
        <xdr:cNvPr id="44955"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7</xdr:row>
      <xdr:rowOff>121947</xdr:rowOff>
    </xdr:from>
    <xdr:to>
      <xdr:col>16</xdr:col>
      <xdr:colOff>1012243</xdr:colOff>
      <xdr:row>8</xdr:row>
      <xdr:rowOff>96744</xdr:rowOff>
    </xdr:to>
    <xdr:sp macro="" textlink="">
      <xdr:nvSpPr>
        <xdr:cNvPr id="4495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7</xdr:row>
      <xdr:rowOff>121947</xdr:rowOff>
    </xdr:from>
    <xdr:to>
      <xdr:col>16</xdr:col>
      <xdr:colOff>1012243</xdr:colOff>
      <xdr:row>8</xdr:row>
      <xdr:rowOff>96744</xdr:rowOff>
    </xdr:to>
    <xdr:sp macro="" textlink="">
      <xdr:nvSpPr>
        <xdr:cNvPr id="4495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7</xdr:row>
      <xdr:rowOff>121947</xdr:rowOff>
    </xdr:from>
    <xdr:to>
      <xdr:col>16</xdr:col>
      <xdr:colOff>3756</xdr:colOff>
      <xdr:row>8</xdr:row>
      <xdr:rowOff>96744</xdr:rowOff>
    </xdr:to>
    <xdr:sp macro="" textlink="">
      <xdr:nvSpPr>
        <xdr:cNvPr id="44958"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7</xdr:row>
      <xdr:rowOff>121947</xdr:rowOff>
    </xdr:from>
    <xdr:to>
      <xdr:col>16</xdr:col>
      <xdr:colOff>1012243</xdr:colOff>
      <xdr:row>8</xdr:row>
      <xdr:rowOff>96744</xdr:rowOff>
    </xdr:to>
    <xdr:sp macro="" textlink="">
      <xdr:nvSpPr>
        <xdr:cNvPr id="4495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7</xdr:row>
      <xdr:rowOff>121947</xdr:rowOff>
    </xdr:from>
    <xdr:to>
      <xdr:col>16</xdr:col>
      <xdr:colOff>1012243</xdr:colOff>
      <xdr:row>8</xdr:row>
      <xdr:rowOff>96744</xdr:rowOff>
    </xdr:to>
    <xdr:sp macro="" textlink="">
      <xdr:nvSpPr>
        <xdr:cNvPr id="4496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7</xdr:row>
      <xdr:rowOff>121947</xdr:rowOff>
    </xdr:from>
    <xdr:to>
      <xdr:col>16</xdr:col>
      <xdr:colOff>3756</xdr:colOff>
      <xdr:row>8</xdr:row>
      <xdr:rowOff>96744</xdr:rowOff>
    </xdr:to>
    <xdr:sp macro="" textlink="">
      <xdr:nvSpPr>
        <xdr:cNvPr id="44961"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7</xdr:row>
      <xdr:rowOff>121947</xdr:rowOff>
    </xdr:from>
    <xdr:to>
      <xdr:col>16</xdr:col>
      <xdr:colOff>1012243</xdr:colOff>
      <xdr:row>8</xdr:row>
      <xdr:rowOff>96744</xdr:rowOff>
    </xdr:to>
    <xdr:sp macro="" textlink="">
      <xdr:nvSpPr>
        <xdr:cNvPr id="4496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7</xdr:row>
      <xdr:rowOff>121947</xdr:rowOff>
    </xdr:from>
    <xdr:to>
      <xdr:col>16</xdr:col>
      <xdr:colOff>1012243</xdr:colOff>
      <xdr:row>8</xdr:row>
      <xdr:rowOff>96744</xdr:rowOff>
    </xdr:to>
    <xdr:sp macro="" textlink="">
      <xdr:nvSpPr>
        <xdr:cNvPr id="4496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3756</xdr:colOff>
      <xdr:row>7</xdr:row>
      <xdr:rowOff>121947</xdr:rowOff>
    </xdr:from>
    <xdr:to>
      <xdr:col>17</xdr:col>
      <xdr:colOff>3756</xdr:colOff>
      <xdr:row>8</xdr:row>
      <xdr:rowOff>96744</xdr:rowOff>
    </xdr:to>
    <xdr:sp macro="" textlink="">
      <xdr:nvSpPr>
        <xdr:cNvPr id="44964"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1012243</xdr:colOff>
      <xdr:row>7</xdr:row>
      <xdr:rowOff>121947</xdr:rowOff>
    </xdr:from>
    <xdr:to>
      <xdr:col>17</xdr:col>
      <xdr:colOff>1012243</xdr:colOff>
      <xdr:row>8</xdr:row>
      <xdr:rowOff>96744</xdr:rowOff>
    </xdr:to>
    <xdr:sp macro="" textlink="">
      <xdr:nvSpPr>
        <xdr:cNvPr id="4496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1012243</xdr:colOff>
      <xdr:row>7</xdr:row>
      <xdr:rowOff>121947</xdr:rowOff>
    </xdr:from>
    <xdr:to>
      <xdr:col>17</xdr:col>
      <xdr:colOff>1012243</xdr:colOff>
      <xdr:row>8</xdr:row>
      <xdr:rowOff>96744</xdr:rowOff>
    </xdr:to>
    <xdr:sp macro="" textlink="">
      <xdr:nvSpPr>
        <xdr:cNvPr id="4496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3756</xdr:colOff>
      <xdr:row>7</xdr:row>
      <xdr:rowOff>121947</xdr:rowOff>
    </xdr:from>
    <xdr:to>
      <xdr:col>17</xdr:col>
      <xdr:colOff>3756</xdr:colOff>
      <xdr:row>8</xdr:row>
      <xdr:rowOff>96744</xdr:rowOff>
    </xdr:to>
    <xdr:sp macro="" textlink="">
      <xdr:nvSpPr>
        <xdr:cNvPr id="44967"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1012243</xdr:colOff>
      <xdr:row>7</xdr:row>
      <xdr:rowOff>121947</xdr:rowOff>
    </xdr:from>
    <xdr:to>
      <xdr:col>17</xdr:col>
      <xdr:colOff>1012243</xdr:colOff>
      <xdr:row>8</xdr:row>
      <xdr:rowOff>96744</xdr:rowOff>
    </xdr:to>
    <xdr:sp macro="" textlink="">
      <xdr:nvSpPr>
        <xdr:cNvPr id="4496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1012243</xdr:colOff>
      <xdr:row>7</xdr:row>
      <xdr:rowOff>121947</xdr:rowOff>
    </xdr:from>
    <xdr:to>
      <xdr:col>17</xdr:col>
      <xdr:colOff>1012243</xdr:colOff>
      <xdr:row>8</xdr:row>
      <xdr:rowOff>96744</xdr:rowOff>
    </xdr:to>
    <xdr:sp macro="" textlink="">
      <xdr:nvSpPr>
        <xdr:cNvPr id="4496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3756</xdr:colOff>
      <xdr:row>7</xdr:row>
      <xdr:rowOff>121947</xdr:rowOff>
    </xdr:from>
    <xdr:to>
      <xdr:col>17</xdr:col>
      <xdr:colOff>3756</xdr:colOff>
      <xdr:row>8</xdr:row>
      <xdr:rowOff>96744</xdr:rowOff>
    </xdr:to>
    <xdr:sp macro="" textlink="">
      <xdr:nvSpPr>
        <xdr:cNvPr id="44970"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1012243</xdr:colOff>
      <xdr:row>7</xdr:row>
      <xdr:rowOff>121947</xdr:rowOff>
    </xdr:from>
    <xdr:to>
      <xdr:col>17</xdr:col>
      <xdr:colOff>1012243</xdr:colOff>
      <xdr:row>8</xdr:row>
      <xdr:rowOff>96744</xdr:rowOff>
    </xdr:to>
    <xdr:sp macro="" textlink="">
      <xdr:nvSpPr>
        <xdr:cNvPr id="4497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1012243</xdr:colOff>
      <xdr:row>7</xdr:row>
      <xdr:rowOff>121947</xdr:rowOff>
    </xdr:from>
    <xdr:to>
      <xdr:col>17</xdr:col>
      <xdr:colOff>1012243</xdr:colOff>
      <xdr:row>8</xdr:row>
      <xdr:rowOff>96744</xdr:rowOff>
    </xdr:to>
    <xdr:sp macro="" textlink="">
      <xdr:nvSpPr>
        <xdr:cNvPr id="4497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3756</xdr:colOff>
      <xdr:row>7</xdr:row>
      <xdr:rowOff>121947</xdr:rowOff>
    </xdr:from>
    <xdr:to>
      <xdr:col>17</xdr:col>
      <xdr:colOff>3756</xdr:colOff>
      <xdr:row>8</xdr:row>
      <xdr:rowOff>96744</xdr:rowOff>
    </xdr:to>
    <xdr:sp macro="" textlink="">
      <xdr:nvSpPr>
        <xdr:cNvPr id="44973"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1012243</xdr:colOff>
      <xdr:row>7</xdr:row>
      <xdr:rowOff>121947</xdr:rowOff>
    </xdr:from>
    <xdr:to>
      <xdr:col>17</xdr:col>
      <xdr:colOff>1012243</xdr:colOff>
      <xdr:row>8</xdr:row>
      <xdr:rowOff>96744</xdr:rowOff>
    </xdr:to>
    <xdr:sp macro="" textlink="">
      <xdr:nvSpPr>
        <xdr:cNvPr id="4497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17</xdr:col>
      <xdr:colOff>1012243</xdr:colOff>
      <xdr:row>7</xdr:row>
      <xdr:rowOff>121947</xdr:rowOff>
    </xdr:from>
    <xdr:to>
      <xdr:col>17</xdr:col>
      <xdr:colOff>1012243</xdr:colOff>
      <xdr:row>8</xdr:row>
      <xdr:rowOff>96744</xdr:rowOff>
    </xdr:to>
    <xdr:sp macro="" textlink="">
      <xdr:nvSpPr>
        <xdr:cNvPr id="4497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7</xdr:row>
      <xdr:rowOff>121947</xdr:rowOff>
    </xdr:from>
    <xdr:to>
      <xdr:col>18</xdr:col>
      <xdr:colOff>3756</xdr:colOff>
      <xdr:row>8</xdr:row>
      <xdr:rowOff>96744</xdr:rowOff>
    </xdr:to>
    <xdr:sp macro="" textlink="">
      <xdr:nvSpPr>
        <xdr:cNvPr id="44976"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7</xdr:row>
      <xdr:rowOff>121947</xdr:rowOff>
    </xdr:from>
    <xdr:to>
      <xdr:col>18</xdr:col>
      <xdr:colOff>1012243</xdr:colOff>
      <xdr:row>8</xdr:row>
      <xdr:rowOff>96744</xdr:rowOff>
    </xdr:to>
    <xdr:sp macro="" textlink="">
      <xdr:nvSpPr>
        <xdr:cNvPr id="4497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7</xdr:row>
      <xdr:rowOff>121947</xdr:rowOff>
    </xdr:from>
    <xdr:to>
      <xdr:col>18</xdr:col>
      <xdr:colOff>1012243</xdr:colOff>
      <xdr:row>8</xdr:row>
      <xdr:rowOff>96744</xdr:rowOff>
    </xdr:to>
    <xdr:sp macro="" textlink="">
      <xdr:nvSpPr>
        <xdr:cNvPr id="4497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7</xdr:row>
      <xdr:rowOff>121947</xdr:rowOff>
    </xdr:from>
    <xdr:to>
      <xdr:col>18</xdr:col>
      <xdr:colOff>3756</xdr:colOff>
      <xdr:row>8</xdr:row>
      <xdr:rowOff>96744</xdr:rowOff>
    </xdr:to>
    <xdr:sp macro="" textlink="">
      <xdr:nvSpPr>
        <xdr:cNvPr id="44979"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7</xdr:row>
      <xdr:rowOff>121947</xdr:rowOff>
    </xdr:from>
    <xdr:to>
      <xdr:col>18</xdr:col>
      <xdr:colOff>1012243</xdr:colOff>
      <xdr:row>8</xdr:row>
      <xdr:rowOff>96744</xdr:rowOff>
    </xdr:to>
    <xdr:sp macro="" textlink="">
      <xdr:nvSpPr>
        <xdr:cNvPr id="4498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7</xdr:row>
      <xdr:rowOff>121947</xdr:rowOff>
    </xdr:from>
    <xdr:to>
      <xdr:col>18</xdr:col>
      <xdr:colOff>1012243</xdr:colOff>
      <xdr:row>8</xdr:row>
      <xdr:rowOff>96744</xdr:rowOff>
    </xdr:to>
    <xdr:sp macro="" textlink="">
      <xdr:nvSpPr>
        <xdr:cNvPr id="4498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7</xdr:row>
      <xdr:rowOff>121947</xdr:rowOff>
    </xdr:from>
    <xdr:to>
      <xdr:col>18</xdr:col>
      <xdr:colOff>3756</xdr:colOff>
      <xdr:row>8</xdr:row>
      <xdr:rowOff>96744</xdr:rowOff>
    </xdr:to>
    <xdr:sp macro="" textlink="">
      <xdr:nvSpPr>
        <xdr:cNvPr id="44982"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7</xdr:row>
      <xdr:rowOff>121947</xdr:rowOff>
    </xdr:from>
    <xdr:to>
      <xdr:col>18</xdr:col>
      <xdr:colOff>1012243</xdr:colOff>
      <xdr:row>8</xdr:row>
      <xdr:rowOff>96744</xdr:rowOff>
    </xdr:to>
    <xdr:sp macro="" textlink="">
      <xdr:nvSpPr>
        <xdr:cNvPr id="4498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7</xdr:row>
      <xdr:rowOff>121947</xdr:rowOff>
    </xdr:from>
    <xdr:to>
      <xdr:col>18</xdr:col>
      <xdr:colOff>1012243</xdr:colOff>
      <xdr:row>8</xdr:row>
      <xdr:rowOff>96744</xdr:rowOff>
    </xdr:to>
    <xdr:sp macro="" textlink="">
      <xdr:nvSpPr>
        <xdr:cNvPr id="4498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7</xdr:row>
      <xdr:rowOff>121947</xdr:rowOff>
    </xdr:from>
    <xdr:to>
      <xdr:col>18</xdr:col>
      <xdr:colOff>3756</xdr:colOff>
      <xdr:row>8</xdr:row>
      <xdr:rowOff>96744</xdr:rowOff>
    </xdr:to>
    <xdr:sp macro="" textlink="">
      <xdr:nvSpPr>
        <xdr:cNvPr id="44985"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7</xdr:row>
      <xdr:rowOff>121947</xdr:rowOff>
    </xdr:from>
    <xdr:to>
      <xdr:col>18</xdr:col>
      <xdr:colOff>1012243</xdr:colOff>
      <xdr:row>8</xdr:row>
      <xdr:rowOff>96744</xdr:rowOff>
    </xdr:to>
    <xdr:sp macro="" textlink="">
      <xdr:nvSpPr>
        <xdr:cNvPr id="4498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7</xdr:row>
      <xdr:rowOff>121947</xdr:rowOff>
    </xdr:from>
    <xdr:to>
      <xdr:col>18</xdr:col>
      <xdr:colOff>1012243</xdr:colOff>
      <xdr:row>8</xdr:row>
      <xdr:rowOff>96744</xdr:rowOff>
    </xdr:to>
    <xdr:sp macro="" textlink="">
      <xdr:nvSpPr>
        <xdr:cNvPr id="4498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44988"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4498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4499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44991"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4499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4499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44994"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4499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4499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7</xdr:row>
      <xdr:rowOff>121947</xdr:rowOff>
    </xdr:from>
    <xdr:to>
      <xdr:col>19</xdr:col>
      <xdr:colOff>3756</xdr:colOff>
      <xdr:row>8</xdr:row>
      <xdr:rowOff>96744</xdr:rowOff>
    </xdr:to>
    <xdr:sp macro="" textlink="">
      <xdr:nvSpPr>
        <xdr:cNvPr id="44997"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4499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1012243</xdr:colOff>
      <xdr:row>7</xdr:row>
      <xdr:rowOff>121947</xdr:rowOff>
    </xdr:from>
    <xdr:to>
      <xdr:col>19</xdr:col>
      <xdr:colOff>1012243</xdr:colOff>
      <xdr:row>8</xdr:row>
      <xdr:rowOff>96744</xdr:rowOff>
    </xdr:to>
    <xdr:sp macro="" textlink="">
      <xdr:nvSpPr>
        <xdr:cNvPr id="4499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7</xdr:row>
      <xdr:rowOff>121947</xdr:rowOff>
    </xdr:from>
    <xdr:to>
      <xdr:col>20</xdr:col>
      <xdr:colOff>3756</xdr:colOff>
      <xdr:row>8</xdr:row>
      <xdr:rowOff>96744</xdr:rowOff>
    </xdr:to>
    <xdr:sp macro="" textlink="">
      <xdr:nvSpPr>
        <xdr:cNvPr id="45000"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7</xdr:row>
      <xdr:rowOff>121947</xdr:rowOff>
    </xdr:from>
    <xdr:to>
      <xdr:col>20</xdr:col>
      <xdr:colOff>1012243</xdr:colOff>
      <xdr:row>8</xdr:row>
      <xdr:rowOff>96744</xdr:rowOff>
    </xdr:to>
    <xdr:sp macro="" textlink="">
      <xdr:nvSpPr>
        <xdr:cNvPr id="4500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7</xdr:row>
      <xdr:rowOff>121947</xdr:rowOff>
    </xdr:from>
    <xdr:to>
      <xdr:col>20</xdr:col>
      <xdr:colOff>1012243</xdr:colOff>
      <xdr:row>8</xdr:row>
      <xdr:rowOff>96744</xdr:rowOff>
    </xdr:to>
    <xdr:sp macro="" textlink="">
      <xdr:nvSpPr>
        <xdr:cNvPr id="4500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7</xdr:row>
      <xdr:rowOff>121947</xdr:rowOff>
    </xdr:from>
    <xdr:to>
      <xdr:col>20</xdr:col>
      <xdr:colOff>3756</xdr:colOff>
      <xdr:row>8</xdr:row>
      <xdr:rowOff>96744</xdr:rowOff>
    </xdr:to>
    <xdr:sp macro="" textlink="">
      <xdr:nvSpPr>
        <xdr:cNvPr id="45003"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7</xdr:row>
      <xdr:rowOff>121947</xdr:rowOff>
    </xdr:from>
    <xdr:to>
      <xdr:col>20</xdr:col>
      <xdr:colOff>1012243</xdr:colOff>
      <xdr:row>8</xdr:row>
      <xdr:rowOff>96744</xdr:rowOff>
    </xdr:to>
    <xdr:sp macro="" textlink="">
      <xdr:nvSpPr>
        <xdr:cNvPr id="4500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7</xdr:row>
      <xdr:rowOff>121947</xdr:rowOff>
    </xdr:from>
    <xdr:to>
      <xdr:col>20</xdr:col>
      <xdr:colOff>1012243</xdr:colOff>
      <xdr:row>8</xdr:row>
      <xdr:rowOff>96744</xdr:rowOff>
    </xdr:to>
    <xdr:sp macro="" textlink="">
      <xdr:nvSpPr>
        <xdr:cNvPr id="45005"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7</xdr:row>
      <xdr:rowOff>121947</xdr:rowOff>
    </xdr:from>
    <xdr:to>
      <xdr:col>20</xdr:col>
      <xdr:colOff>3756</xdr:colOff>
      <xdr:row>8</xdr:row>
      <xdr:rowOff>96744</xdr:rowOff>
    </xdr:to>
    <xdr:sp macro="" textlink="">
      <xdr:nvSpPr>
        <xdr:cNvPr id="45006"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7</xdr:row>
      <xdr:rowOff>121947</xdr:rowOff>
    </xdr:from>
    <xdr:to>
      <xdr:col>20</xdr:col>
      <xdr:colOff>1012243</xdr:colOff>
      <xdr:row>8</xdr:row>
      <xdr:rowOff>96744</xdr:rowOff>
    </xdr:to>
    <xdr:sp macro="" textlink="">
      <xdr:nvSpPr>
        <xdr:cNvPr id="4500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7</xdr:row>
      <xdr:rowOff>121947</xdr:rowOff>
    </xdr:from>
    <xdr:to>
      <xdr:col>20</xdr:col>
      <xdr:colOff>1012243</xdr:colOff>
      <xdr:row>8</xdr:row>
      <xdr:rowOff>96744</xdr:rowOff>
    </xdr:to>
    <xdr:sp macro="" textlink="">
      <xdr:nvSpPr>
        <xdr:cNvPr id="45008"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7</xdr:row>
      <xdr:rowOff>121947</xdr:rowOff>
    </xdr:from>
    <xdr:to>
      <xdr:col>20</xdr:col>
      <xdr:colOff>3756</xdr:colOff>
      <xdr:row>8</xdr:row>
      <xdr:rowOff>96744</xdr:rowOff>
    </xdr:to>
    <xdr:sp macro="" textlink="">
      <xdr:nvSpPr>
        <xdr:cNvPr id="45009"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7</xdr:row>
      <xdr:rowOff>121947</xdr:rowOff>
    </xdr:from>
    <xdr:to>
      <xdr:col>20</xdr:col>
      <xdr:colOff>1012243</xdr:colOff>
      <xdr:row>8</xdr:row>
      <xdr:rowOff>96744</xdr:rowOff>
    </xdr:to>
    <xdr:sp macro="" textlink="">
      <xdr:nvSpPr>
        <xdr:cNvPr id="4501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7</xdr:row>
      <xdr:rowOff>121947</xdr:rowOff>
    </xdr:from>
    <xdr:to>
      <xdr:col>20</xdr:col>
      <xdr:colOff>1012243</xdr:colOff>
      <xdr:row>8</xdr:row>
      <xdr:rowOff>96744</xdr:rowOff>
    </xdr:to>
    <xdr:sp macro="" textlink="">
      <xdr:nvSpPr>
        <xdr:cNvPr id="45011"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3756</xdr:colOff>
      <xdr:row>7</xdr:row>
      <xdr:rowOff>121947</xdr:rowOff>
    </xdr:from>
    <xdr:to>
      <xdr:col>21</xdr:col>
      <xdr:colOff>3756</xdr:colOff>
      <xdr:row>8</xdr:row>
      <xdr:rowOff>96744</xdr:rowOff>
    </xdr:to>
    <xdr:sp macro="" textlink="">
      <xdr:nvSpPr>
        <xdr:cNvPr id="45012"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1012243</xdr:colOff>
      <xdr:row>7</xdr:row>
      <xdr:rowOff>121947</xdr:rowOff>
    </xdr:from>
    <xdr:to>
      <xdr:col>21</xdr:col>
      <xdr:colOff>1012243</xdr:colOff>
      <xdr:row>8</xdr:row>
      <xdr:rowOff>96744</xdr:rowOff>
    </xdr:to>
    <xdr:sp macro="" textlink="">
      <xdr:nvSpPr>
        <xdr:cNvPr id="4501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1012243</xdr:colOff>
      <xdr:row>7</xdr:row>
      <xdr:rowOff>121947</xdr:rowOff>
    </xdr:from>
    <xdr:to>
      <xdr:col>21</xdr:col>
      <xdr:colOff>1012243</xdr:colOff>
      <xdr:row>8</xdr:row>
      <xdr:rowOff>96744</xdr:rowOff>
    </xdr:to>
    <xdr:sp macro="" textlink="">
      <xdr:nvSpPr>
        <xdr:cNvPr id="45014"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3756</xdr:colOff>
      <xdr:row>7</xdr:row>
      <xdr:rowOff>121947</xdr:rowOff>
    </xdr:from>
    <xdr:to>
      <xdr:col>21</xdr:col>
      <xdr:colOff>3756</xdr:colOff>
      <xdr:row>8</xdr:row>
      <xdr:rowOff>96744</xdr:rowOff>
    </xdr:to>
    <xdr:sp macro="" textlink="">
      <xdr:nvSpPr>
        <xdr:cNvPr id="45015"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1012243</xdr:colOff>
      <xdr:row>7</xdr:row>
      <xdr:rowOff>121947</xdr:rowOff>
    </xdr:from>
    <xdr:to>
      <xdr:col>21</xdr:col>
      <xdr:colOff>1012243</xdr:colOff>
      <xdr:row>8</xdr:row>
      <xdr:rowOff>96744</xdr:rowOff>
    </xdr:to>
    <xdr:sp macro="" textlink="">
      <xdr:nvSpPr>
        <xdr:cNvPr id="45016"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1012243</xdr:colOff>
      <xdr:row>7</xdr:row>
      <xdr:rowOff>121947</xdr:rowOff>
    </xdr:from>
    <xdr:to>
      <xdr:col>21</xdr:col>
      <xdr:colOff>1012243</xdr:colOff>
      <xdr:row>8</xdr:row>
      <xdr:rowOff>96744</xdr:rowOff>
    </xdr:to>
    <xdr:sp macro="" textlink="">
      <xdr:nvSpPr>
        <xdr:cNvPr id="45017"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3756</xdr:colOff>
      <xdr:row>7</xdr:row>
      <xdr:rowOff>121947</xdr:rowOff>
    </xdr:from>
    <xdr:to>
      <xdr:col>21</xdr:col>
      <xdr:colOff>3756</xdr:colOff>
      <xdr:row>8</xdr:row>
      <xdr:rowOff>96744</xdr:rowOff>
    </xdr:to>
    <xdr:sp macro="" textlink="">
      <xdr:nvSpPr>
        <xdr:cNvPr id="45018"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1012243</xdr:colOff>
      <xdr:row>7</xdr:row>
      <xdr:rowOff>121947</xdr:rowOff>
    </xdr:from>
    <xdr:to>
      <xdr:col>21</xdr:col>
      <xdr:colOff>1012243</xdr:colOff>
      <xdr:row>8</xdr:row>
      <xdr:rowOff>96744</xdr:rowOff>
    </xdr:to>
    <xdr:sp macro="" textlink="">
      <xdr:nvSpPr>
        <xdr:cNvPr id="45019"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1012243</xdr:colOff>
      <xdr:row>7</xdr:row>
      <xdr:rowOff>121947</xdr:rowOff>
    </xdr:from>
    <xdr:to>
      <xdr:col>21</xdr:col>
      <xdr:colOff>1012243</xdr:colOff>
      <xdr:row>8</xdr:row>
      <xdr:rowOff>96744</xdr:rowOff>
    </xdr:to>
    <xdr:sp macro="" textlink="">
      <xdr:nvSpPr>
        <xdr:cNvPr id="45020"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3756</xdr:colOff>
      <xdr:row>7</xdr:row>
      <xdr:rowOff>121947</xdr:rowOff>
    </xdr:from>
    <xdr:to>
      <xdr:col>21</xdr:col>
      <xdr:colOff>3756</xdr:colOff>
      <xdr:row>8</xdr:row>
      <xdr:rowOff>96744</xdr:rowOff>
    </xdr:to>
    <xdr:sp macro="" textlink="">
      <xdr:nvSpPr>
        <xdr:cNvPr id="45021" name="WordArt 6"/>
        <xdr:cNvSpPr>
          <a:spLocks noChangeArrowheads="1" noChangeShapeType="1" noTextEdit="1"/>
        </xdr:cNvSpPr>
      </xdr:nvSpPr>
      <xdr:spPr bwMode="auto">
        <a:xfrm>
          <a:off x="77380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1012243</xdr:colOff>
      <xdr:row>7</xdr:row>
      <xdr:rowOff>121947</xdr:rowOff>
    </xdr:from>
    <xdr:to>
      <xdr:col>21</xdr:col>
      <xdr:colOff>1012243</xdr:colOff>
      <xdr:row>8</xdr:row>
      <xdr:rowOff>96744</xdr:rowOff>
    </xdr:to>
    <xdr:sp macro="" textlink="">
      <xdr:nvSpPr>
        <xdr:cNvPr id="45022"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21</xdr:col>
      <xdr:colOff>1012243</xdr:colOff>
      <xdr:row>7</xdr:row>
      <xdr:rowOff>121947</xdr:rowOff>
    </xdr:from>
    <xdr:to>
      <xdr:col>21</xdr:col>
      <xdr:colOff>1012243</xdr:colOff>
      <xdr:row>8</xdr:row>
      <xdr:rowOff>96744</xdr:rowOff>
    </xdr:to>
    <xdr:sp macro="" textlink="">
      <xdr:nvSpPr>
        <xdr:cNvPr id="45023" name="WordArt 6"/>
        <xdr:cNvSpPr>
          <a:spLocks noChangeArrowheads="1" noChangeShapeType="1" noTextEdit="1"/>
        </xdr:cNvSpPr>
      </xdr:nvSpPr>
      <xdr:spPr bwMode="auto">
        <a:xfrm>
          <a:off x="87465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51"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31</xdr:row>
      <xdr:rowOff>121947</xdr:rowOff>
    </xdr:from>
    <xdr:to>
      <xdr:col>83</xdr:col>
      <xdr:colOff>1012243</xdr:colOff>
      <xdr:row>32</xdr:row>
      <xdr:rowOff>96744</xdr:rowOff>
    </xdr:to>
    <xdr:sp macro="" textlink="">
      <xdr:nvSpPr>
        <xdr:cNvPr id="32252"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31</xdr:row>
      <xdr:rowOff>121947</xdr:rowOff>
    </xdr:from>
    <xdr:to>
      <xdr:col>83</xdr:col>
      <xdr:colOff>1012243</xdr:colOff>
      <xdr:row>32</xdr:row>
      <xdr:rowOff>96744</xdr:rowOff>
    </xdr:to>
    <xdr:sp macro="" textlink="">
      <xdr:nvSpPr>
        <xdr:cNvPr id="32253"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54"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31</xdr:row>
      <xdr:rowOff>121947</xdr:rowOff>
    </xdr:from>
    <xdr:to>
      <xdr:col>83</xdr:col>
      <xdr:colOff>1012243</xdr:colOff>
      <xdr:row>32</xdr:row>
      <xdr:rowOff>96744</xdr:rowOff>
    </xdr:to>
    <xdr:sp macro="" textlink="">
      <xdr:nvSpPr>
        <xdr:cNvPr id="32255"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31</xdr:row>
      <xdr:rowOff>121947</xdr:rowOff>
    </xdr:from>
    <xdr:to>
      <xdr:col>83</xdr:col>
      <xdr:colOff>1012243</xdr:colOff>
      <xdr:row>32</xdr:row>
      <xdr:rowOff>96744</xdr:rowOff>
    </xdr:to>
    <xdr:sp macro="" textlink="">
      <xdr:nvSpPr>
        <xdr:cNvPr id="32256"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57"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58"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59"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0"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1"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2"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3"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4"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5"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6"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7"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31</xdr:row>
      <xdr:rowOff>121947</xdr:rowOff>
    </xdr:from>
    <xdr:to>
      <xdr:col>83</xdr:col>
      <xdr:colOff>3756</xdr:colOff>
      <xdr:row>32</xdr:row>
      <xdr:rowOff>96744</xdr:rowOff>
    </xdr:to>
    <xdr:sp macro="" textlink="">
      <xdr:nvSpPr>
        <xdr:cNvPr id="32268"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31</xdr:row>
      <xdr:rowOff>121947</xdr:rowOff>
    </xdr:from>
    <xdr:to>
      <xdr:col>93</xdr:col>
      <xdr:colOff>3756</xdr:colOff>
      <xdr:row>32</xdr:row>
      <xdr:rowOff>96744</xdr:rowOff>
    </xdr:to>
    <xdr:sp macro="" textlink="">
      <xdr:nvSpPr>
        <xdr:cNvPr id="32269" name="WordArt 6"/>
        <xdr:cNvSpPr>
          <a:spLocks noChangeArrowheads="1" noChangeShapeType="1" noTextEdit="1"/>
        </xdr:cNvSpPr>
      </xdr:nvSpPr>
      <xdr:spPr bwMode="auto">
        <a:xfrm>
          <a:off x="129639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31</xdr:row>
      <xdr:rowOff>121947</xdr:rowOff>
    </xdr:from>
    <xdr:to>
      <xdr:col>94</xdr:col>
      <xdr:colOff>3756</xdr:colOff>
      <xdr:row>32</xdr:row>
      <xdr:rowOff>96744</xdr:rowOff>
    </xdr:to>
    <xdr:sp macro="" textlink="">
      <xdr:nvSpPr>
        <xdr:cNvPr id="32270" name="WordArt 6"/>
        <xdr:cNvSpPr>
          <a:spLocks noChangeArrowheads="1" noChangeShapeType="1" noTextEdit="1"/>
        </xdr:cNvSpPr>
      </xdr:nvSpPr>
      <xdr:spPr bwMode="auto">
        <a:xfrm>
          <a:off x="1310868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31</xdr:row>
      <xdr:rowOff>121947</xdr:rowOff>
    </xdr:from>
    <xdr:to>
      <xdr:col>93</xdr:col>
      <xdr:colOff>1012243</xdr:colOff>
      <xdr:row>32</xdr:row>
      <xdr:rowOff>96744</xdr:rowOff>
    </xdr:to>
    <xdr:sp macro="" textlink="">
      <xdr:nvSpPr>
        <xdr:cNvPr id="32271" name="WordArt 6"/>
        <xdr:cNvSpPr>
          <a:spLocks noChangeArrowheads="1" noChangeShapeType="1" noTextEdit="1"/>
        </xdr:cNvSpPr>
      </xdr:nvSpPr>
      <xdr:spPr bwMode="auto">
        <a:xfrm>
          <a:off x="130647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31</xdr:row>
      <xdr:rowOff>121947</xdr:rowOff>
    </xdr:from>
    <xdr:to>
      <xdr:col>93</xdr:col>
      <xdr:colOff>1012243</xdr:colOff>
      <xdr:row>32</xdr:row>
      <xdr:rowOff>96744</xdr:rowOff>
    </xdr:to>
    <xdr:sp macro="" textlink="">
      <xdr:nvSpPr>
        <xdr:cNvPr id="32272" name="WordArt 6"/>
        <xdr:cNvSpPr>
          <a:spLocks noChangeArrowheads="1" noChangeShapeType="1" noTextEdit="1"/>
        </xdr:cNvSpPr>
      </xdr:nvSpPr>
      <xdr:spPr bwMode="auto">
        <a:xfrm>
          <a:off x="130647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31</xdr:row>
      <xdr:rowOff>121947</xdr:rowOff>
    </xdr:from>
    <xdr:to>
      <xdr:col>93</xdr:col>
      <xdr:colOff>3756</xdr:colOff>
      <xdr:row>32</xdr:row>
      <xdr:rowOff>96744</xdr:rowOff>
    </xdr:to>
    <xdr:sp macro="" textlink="">
      <xdr:nvSpPr>
        <xdr:cNvPr id="32273" name="WordArt 6"/>
        <xdr:cNvSpPr>
          <a:spLocks noChangeArrowheads="1" noChangeShapeType="1" noTextEdit="1"/>
        </xdr:cNvSpPr>
      </xdr:nvSpPr>
      <xdr:spPr bwMode="auto">
        <a:xfrm>
          <a:off x="129639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31</xdr:row>
      <xdr:rowOff>121947</xdr:rowOff>
    </xdr:from>
    <xdr:to>
      <xdr:col>94</xdr:col>
      <xdr:colOff>3756</xdr:colOff>
      <xdr:row>32</xdr:row>
      <xdr:rowOff>96744</xdr:rowOff>
    </xdr:to>
    <xdr:sp macro="" textlink="">
      <xdr:nvSpPr>
        <xdr:cNvPr id="32274" name="WordArt 6"/>
        <xdr:cNvSpPr>
          <a:spLocks noChangeArrowheads="1" noChangeShapeType="1" noTextEdit="1"/>
        </xdr:cNvSpPr>
      </xdr:nvSpPr>
      <xdr:spPr bwMode="auto">
        <a:xfrm>
          <a:off x="1310868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31</xdr:row>
      <xdr:rowOff>121947</xdr:rowOff>
    </xdr:from>
    <xdr:to>
      <xdr:col>93</xdr:col>
      <xdr:colOff>1012243</xdr:colOff>
      <xdr:row>32</xdr:row>
      <xdr:rowOff>96744</xdr:rowOff>
    </xdr:to>
    <xdr:sp macro="" textlink="">
      <xdr:nvSpPr>
        <xdr:cNvPr id="32275" name="WordArt 6"/>
        <xdr:cNvSpPr>
          <a:spLocks noChangeArrowheads="1" noChangeShapeType="1" noTextEdit="1"/>
        </xdr:cNvSpPr>
      </xdr:nvSpPr>
      <xdr:spPr bwMode="auto">
        <a:xfrm>
          <a:off x="130647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31</xdr:row>
      <xdr:rowOff>121947</xdr:rowOff>
    </xdr:from>
    <xdr:to>
      <xdr:col>93</xdr:col>
      <xdr:colOff>1012243</xdr:colOff>
      <xdr:row>32</xdr:row>
      <xdr:rowOff>96744</xdr:rowOff>
    </xdr:to>
    <xdr:sp macro="" textlink="">
      <xdr:nvSpPr>
        <xdr:cNvPr id="32276" name="WordArt 6"/>
        <xdr:cNvSpPr>
          <a:spLocks noChangeArrowheads="1" noChangeShapeType="1" noTextEdit="1"/>
        </xdr:cNvSpPr>
      </xdr:nvSpPr>
      <xdr:spPr bwMode="auto">
        <a:xfrm>
          <a:off x="130647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31</xdr:row>
      <xdr:rowOff>121947</xdr:rowOff>
    </xdr:from>
    <xdr:to>
      <xdr:col>92</xdr:col>
      <xdr:colOff>3756</xdr:colOff>
      <xdr:row>32</xdr:row>
      <xdr:rowOff>96744</xdr:rowOff>
    </xdr:to>
    <xdr:sp macro="" textlink="">
      <xdr:nvSpPr>
        <xdr:cNvPr id="32277" name="WordArt 6"/>
        <xdr:cNvSpPr>
          <a:spLocks noChangeArrowheads="1" noChangeShapeType="1" noTextEdit="1"/>
        </xdr:cNvSpPr>
      </xdr:nvSpPr>
      <xdr:spPr bwMode="auto">
        <a:xfrm>
          <a:off x="1280769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31</xdr:row>
      <xdr:rowOff>121947</xdr:rowOff>
    </xdr:from>
    <xdr:to>
      <xdr:col>92</xdr:col>
      <xdr:colOff>3756</xdr:colOff>
      <xdr:row>32</xdr:row>
      <xdr:rowOff>96744</xdr:rowOff>
    </xdr:to>
    <xdr:sp macro="" textlink="">
      <xdr:nvSpPr>
        <xdr:cNvPr id="32278" name="WordArt 6"/>
        <xdr:cNvSpPr>
          <a:spLocks noChangeArrowheads="1" noChangeShapeType="1" noTextEdit="1"/>
        </xdr:cNvSpPr>
      </xdr:nvSpPr>
      <xdr:spPr bwMode="auto">
        <a:xfrm>
          <a:off x="1280769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31</xdr:row>
      <xdr:rowOff>121947</xdr:rowOff>
    </xdr:from>
    <xdr:to>
      <xdr:col>92</xdr:col>
      <xdr:colOff>3756</xdr:colOff>
      <xdr:row>32</xdr:row>
      <xdr:rowOff>96744</xdr:rowOff>
    </xdr:to>
    <xdr:sp macro="" textlink="">
      <xdr:nvSpPr>
        <xdr:cNvPr id="32279" name="WordArt 6"/>
        <xdr:cNvSpPr>
          <a:spLocks noChangeArrowheads="1" noChangeShapeType="1" noTextEdit="1"/>
        </xdr:cNvSpPr>
      </xdr:nvSpPr>
      <xdr:spPr bwMode="auto">
        <a:xfrm>
          <a:off x="1280769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31</xdr:row>
      <xdr:rowOff>121947</xdr:rowOff>
    </xdr:from>
    <xdr:to>
      <xdr:col>92</xdr:col>
      <xdr:colOff>3756</xdr:colOff>
      <xdr:row>32</xdr:row>
      <xdr:rowOff>96744</xdr:rowOff>
    </xdr:to>
    <xdr:sp macro="" textlink="">
      <xdr:nvSpPr>
        <xdr:cNvPr id="32280" name="WordArt 6"/>
        <xdr:cNvSpPr>
          <a:spLocks noChangeArrowheads="1" noChangeShapeType="1" noTextEdit="1"/>
        </xdr:cNvSpPr>
      </xdr:nvSpPr>
      <xdr:spPr bwMode="auto">
        <a:xfrm>
          <a:off x="1280769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31</xdr:row>
      <xdr:rowOff>121947</xdr:rowOff>
    </xdr:from>
    <xdr:to>
      <xdr:col>92</xdr:col>
      <xdr:colOff>3756</xdr:colOff>
      <xdr:row>32</xdr:row>
      <xdr:rowOff>96744</xdr:rowOff>
    </xdr:to>
    <xdr:sp macro="" textlink="">
      <xdr:nvSpPr>
        <xdr:cNvPr id="32281" name="WordArt 6"/>
        <xdr:cNvSpPr>
          <a:spLocks noChangeArrowheads="1" noChangeShapeType="1" noTextEdit="1"/>
        </xdr:cNvSpPr>
      </xdr:nvSpPr>
      <xdr:spPr bwMode="auto">
        <a:xfrm>
          <a:off x="1280769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31</xdr:row>
      <xdr:rowOff>121947</xdr:rowOff>
    </xdr:from>
    <xdr:to>
      <xdr:col>92</xdr:col>
      <xdr:colOff>3756</xdr:colOff>
      <xdr:row>32</xdr:row>
      <xdr:rowOff>96744</xdr:rowOff>
    </xdr:to>
    <xdr:sp macro="" textlink="">
      <xdr:nvSpPr>
        <xdr:cNvPr id="32282" name="WordArt 6"/>
        <xdr:cNvSpPr>
          <a:spLocks noChangeArrowheads="1" noChangeShapeType="1" noTextEdit="1"/>
        </xdr:cNvSpPr>
      </xdr:nvSpPr>
      <xdr:spPr bwMode="auto">
        <a:xfrm>
          <a:off x="1280769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31</xdr:row>
      <xdr:rowOff>121947</xdr:rowOff>
    </xdr:from>
    <xdr:to>
      <xdr:col>93</xdr:col>
      <xdr:colOff>3756</xdr:colOff>
      <xdr:row>32</xdr:row>
      <xdr:rowOff>96744</xdr:rowOff>
    </xdr:to>
    <xdr:sp macro="" textlink="">
      <xdr:nvSpPr>
        <xdr:cNvPr id="32283" name="WordArt 6"/>
        <xdr:cNvSpPr>
          <a:spLocks noChangeArrowheads="1" noChangeShapeType="1" noTextEdit="1"/>
        </xdr:cNvSpPr>
      </xdr:nvSpPr>
      <xdr:spPr bwMode="auto">
        <a:xfrm>
          <a:off x="129639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31</xdr:row>
      <xdr:rowOff>121947</xdr:rowOff>
    </xdr:from>
    <xdr:to>
      <xdr:col>93</xdr:col>
      <xdr:colOff>3756</xdr:colOff>
      <xdr:row>32</xdr:row>
      <xdr:rowOff>96744</xdr:rowOff>
    </xdr:to>
    <xdr:sp macro="" textlink="">
      <xdr:nvSpPr>
        <xdr:cNvPr id="32284" name="WordArt 6"/>
        <xdr:cNvSpPr>
          <a:spLocks noChangeArrowheads="1" noChangeShapeType="1" noTextEdit="1"/>
        </xdr:cNvSpPr>
      </xdr:nvSpPr>
      <xdr:spPr bwMode="auto">
        <a:xfrm>
          <a:off x="129639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31</xdr:row>
      <xdr:rowOff>121947</xdr:rowOff>
    </xdr:from>
    <xdr:to>
      <xdr:col>93</xdr:col>
      <xdr:colOff>3756</xdr:colOff>
      <xdr:row>32</xdr:row>
      <xdr:rowOff>96744</xdr:rowOff>
    </xdr:to>
    <xdr:sp macro="" textlink="">
      <xdr:nvSpPr>
        <xdr:cNvPr id="32285" name="WordArt 6"/>
        <xdr:cNvSpPr>
          <a:spLocks noChangeArrowheads="1" noChangeShapeType="1" noTextEdit="1"/>
        </xdr:cNvSpPr>
      </xdr:nvSpPr>
      <xdr:spPr bwMode="auto">
        <a:xfrm>
          <a:off x="129639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31</xdr:row>
      <xdr:rowOff>121947</xdr:rowOff>
    </xdr:from>
    <xdr:to>
      <xdr:col>93</xdr:col>
      <xdr:colOff>3756</xdr:colOff>
      <xdr:row>32</xdr:row>
      <xdr:rowOff>96744</xdr:rowOff>
    </xdr:to>
    <xdr:sp macro="" textlink="">
      <xdr:nvSpPr>
        <xdr:cNvPr id="32286" name="WordArt 6"/>
        <xdr:cNvSpPr>
          <a:spLocks noChangeArrowheads="1" noChangeShapeType="1" noTextEdit="1"/>
        </xdr:cNvSpPr>
      </xdr:nvSpPr>
      <xdr:spPr bwMode="auto">
        <a:xfrm>
          <a:off x="129639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31</xdr:row>
      <xdr:rowOff>121947</xdr:rowOff>
    </xdr:from>
    <xdr:to>
      <xdr:col>93</xdr:col>
      <xdr:colOff>3756</xdr:colOff>
      <xdr:row>32</xdr:row>
      <xdr:rowOff>96744</xdr:rowOff>
    </xdr:to>
    <xdr:sp macro="" textlink="">
      <xdr:nvSpPr>
        <xdr:cNvPr id="32287" name="WordArt 6"/>
        <xdr:cNvSpPr>
          <a:spLocks noChangeArrowheads="1" noChangeShapeType="1" noTextEdit="1"/>
        </xdr:cNvSpPr>
      </xdr:nvSpPr>
      <xdr:spPr bwMode="auto">
        <a:xfrm>
          <a:off x="129639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31</xdr:row>
      <xdr:rowOff>121947</xdr:rowOff>
    </xdr:from>
    <xdr:to>
      <xdr:col>93</xdr:col>
      <xdr:colOff>3756</xdr:colOff>
      <xdr:row>32</xdr:row>
      <xdr:rowOff>96744</xdr:rowOff>
    </xdr:to>
    <xdr:sp macro="" textlink="">
      <xdr:nvSpPr>
        <xdr:cNvPr id="32288" name="WordArt 6"/>
        <xdr:cNvSpPr>
          <a:spLocks noChangeArrowheads="1" noChangeShapeType="1" noTextEdit="1"/>
        </xdr:cNvSpPr>
      </xdr:nvSpPr>
      <xdr:spPr bwMode="auto">
        <a:xfrm>
          <a:off x="129639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289"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290"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291"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292"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2293"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2294"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295"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58</xdr:row>
      <xdr:rowOff>121947</xdr:rowOff>
    </xdr:from>
    <xdr:to>
      <xdr:col>71</xdr:col>
      <xdr:colOff>1012243</xdr:colOff>
      <xdr:row>59</xdr:row>
      <xdr:rowOff>96744</xdr:rowOff>
    </xdr:to>
    <xdr:sp macro="" textlink="">
      <xdr:nvSpPr>
        <xdr:cNvPr id="32296"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58</xdr:row>
      <xdr:rowOff>121947</xdr:rowOff>
    </xdr:from>
    <xdr:to>
      <xdr:col>71</xdr:col>
      <xdr:colOff>1012243</xdr:colOff>
      <xdr:row>59</xdr:row>
      <xdr:rowOff>96744</xdr:rowOff>
    </xdr:to>
    <xdr:sp macro="" textlink="">
      <xdr:nvSpPr>
        <xdr:cNvPr id="32297"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298"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58</xdr:row>
      <xdr:rowOff>121947</xdr:rowOff>
    </xdr:from>
    <xdr:to>
      <xdr:col>71</xdr:col>
      <xdr:colOff>1012243</xdr:colOff>
      <xdr:row>59</xdr:row>
      <xdr:rowOff>96744</xdr:rowOff>
    </xdr:to>
    <xdr:sp macro="" textlink="">
      <xdr:nvSpPr>
        <xdr:cNvPr id="32299"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58</xdr:row>
      <xdr:rowOff>121947</xdr:rowOff>
    </xdr:from>
    <xdr:to>
      <xdr:col>71</xdr:col>
      <xdr:colOff>1012243</xdr:colOff>
      <xdr:row>59</xdr:row>
      <xdr:rowOff>96744</xdr:rowOff>
    </xdr:to>
    <xdr:sp macro="" textlink="">
      <xdr:nvSpPr>
        <xdr:cNvPr id="32300"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01"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02"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03"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04"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05"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06"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07"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08"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09"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10"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2311"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2312"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13"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14"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15"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16"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2317"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32318"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19"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20"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21"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22"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32323" name="WordArt 6"/>
        <xdr:cNvSpPr>
          <a:spLocks noChangeArrowheads="1" noChangeShapeType="1" noTextEdit="1"/>
        </xdr:cNvSpPr>
      </xdr:nvSpPr>
      <xdr:spPr bwMode="auto">
        <a:xfrm>
          <a:off x="109236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32324"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25"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58</xdr:row>
      <xdr:rowOff>121947</xdr:rowOff>
    </xdr:from>
    <xdr:to>
      <xdr:col>70</xdr:col>
      <xdr:colOff>1012243</xdr:colOff>
      <xdr:row>59</xdr:row>
      <xdr:rowOff>96744</xdr:rowOff>
    </xdr:to>
    <xdr:sp macro="" textlink="">
      <xdr:nvSpPr>
        <xdr:cNvPr id="32326" name="WordArt 6"/>
        <xdr:cNvSpPr>
          <a:spLocks noChangeArrowheads="1" noChangeShapeType="1" noTextEdit="1"/>
        </xdr:cNvSpPr>
      </xdr:nvSpPr>
      <xdr:spPr bwMode="auto">
        <a:xfrm>
          <a:off x="111978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58</xdr:row>
      <xdr:rowOff>121947</xdr:rowOff>
    </xdr:from>
    <xdr:to>
      <xdr:col>70</xdr:col>
      <xdr:colOff>1012243</xdr:colOff>
      <xdr:row>59</xdr:row>
      <xdr:rowOff>96744</xdr:rowOff>
    </xdr:to>
    <xdr:sp macro="" textlink="">
      <xdr:nvSpPr>
        <xdr:cNvPr id="32327" name="WordArt 6"/>
        <xdr:cNvSpPr>
          <a:spLocks noChangeArrowheads="1" noChangeShapeType="1" noTextEdit="1"/>
        </xdr:cNvSpPr>
      </xdr:nvSpPr>
      <xdr:spPr bwMode="auto">
        <a:xfrm>
          <a:off x="111978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58</xdr:row>
      <xdr:rowOff>121947</xdr:rowOff>
    </xdr:from>
    <xdr:to>
      <xdr:col>69</xdr:col>
      <xdr:colOff>3756</xdr:colOff>
      <xdr:row>59</xdr:row>
      <xdr:rowOff>96744</xdr:rowOff>
    </xdr:to>
    <xdr:sp macro="" textlink="">
      <xdr:nvSpPr>
        <xdr:cNvPr id="32328" name="WordArt 6"/>
        <xdr:cNvSpPr>
          <a:spLocks noChangeArrowheads="1" noChangeShapeType="1" noTextEdit="1"/>
        </xdr:cNvSpPr>
      </xdr:nvSpPr>
      <xdr:spPr bwMode="auto">
        <a:xfrm>
          <a:off x="109236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32329"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58</xdr:row>
      <xdr:rowOff>121947</xdr:rowOff>
    </xdr:from>
    <xdr:to>
      <xdr:col>71</xdr:col>
      <xdr:colOff>3756</xdr:colOff>
      <xdr:row>59</xdr:row>
      <xdr:rowOff>96744</xdr:rowOff>
    </xdr:to>
    <xdr:sp macro="" textlink="">
      <xdr:nvSpPr>
        <xdr:cNvPr id="32330"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58</xdr:row>
      <xdr:rowOff>121947</xdr:rowOff>
    </xdr:from>
    <xdr:to>
      <xdr:col>70</xdr:col>
      <xdr:colOff>1012243</xdr:colOff>
      <xdr:row>59</xdr:row>
      <xdr:rowOff>96744</xdr:rowOff>
    </xdr:to>
    <xdr:sp macro="" textlink="">
      <xdr:nvSpPr>
        <xdr:cNvPr id="32331" name="WordArt 6"/>
        <xdr:cNvSpPr>
          <a:spLocks noChangeArrowheads="1" noChangeShapeType="1" noTextEdit="1"/>
        </xdr:cNvSpPr>
      </xdr:nvSpPr>
      <xdr:spPr bwMode="auto">
        <a:xfrm>
          <a:off x="111978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58</xdr:row>
      <xdr:rowOff>121947</xdr:rowOff>
    </xdr:from>
    <xdr:to>
      <xdr:col>70</xdr:col>
      <xdr:colOff>1012243</xdr:colOff>
      <xdr:row>59</xdr:row>
      <xdr:rowOff>96744</xdr:rowOff>
    </xdr:to>
    <xdr:sp macro="" textlink="">
      <xdr:nvSpPr>
        <xdr:cNvPr id="32332" name="WordArt 6"/>
        <xdr:cNvSpPr>
          <a:spLocks noChangeArrowheads="1" noChangeShapeType="1" noTextEdit="1"/>
        </xdr:cNvSpPr>
      </xdr:nvSpPr>
      <xdr:spPr bwMode="auto">
        <a:xfrm>
          <a:off x="111978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33"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34"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35"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36"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37"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58</xdr:row>
      <xdr:rowOff>121947</xdr:rowOff>
    </xdr:from>
    <xdr:to>
      <xdr:col>68</xdr:col>
      <xdr:colOff>3756</xdr:colOff>
      <xdr:row>59</xdr:row>
      <xdr:rowOff>96744</xdr:rowOff>
    </xdr:to>
    <xdr:sp macro="" textlink="">
      <xdr:nvSpPr>
        <xdr:cNvPr id="32338"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32339"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32340"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32341"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32342"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32343"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58</xdr:row>
      <xdr:rowOff>121947</xdr:rowOff>
    </xdr:from>
    <xdr:to>
      <xdr:col>70</xdr:col>
      <xdr:colOff>3756</xdr:colOff>
      <xdr:row>59</xdr:row>
      <xdr:rowOff>96744</xdr:rowOff>
    </xdr:to>
    <xdr:sp macro="" textlink="">
      <xdr:nvSpPr>
        <xdr:cNvPr id="32344"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45"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46"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47"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48"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2349"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2350"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51"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64</xdr:row>
      <xdr:rowOff>121947</xdr:rowOff>
    </xdr:from>
    <xdr:to>
      <xdr:col>71</xdr:col>
      <xdr:colOff>1012243</xdr:colOff>
      <xdr:row>65</xdr:row>
      <xdr:rowOff>96744</xdr:rowOff>
    </xdr:to>
    <xdr:sp macro="" textlink="">
      <xdr:nvSpPr>
        <xdr:cNvPr id="32352"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64</xdr:row>
      <xdr:rowOff>121947</xdr:rowOff>
    </xdr:from>
    <xdr:to>
      <xdr:col>71</xdr:col>
      <xdr:colOff>1012243</xdr:colOff>
      <xdr:row>65</xdr:row>
      <xdr:rowOff>96744</xdr:rowOff>
    </xdr:to>
    <xdr:sp macro="" textlink="">
      <xdr:nvSpPr>
        <xdr:cNvPr id="32353"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54"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64</xdr:row>
      <xdr:rowOff>121947</xdr:rowOff>
    </xdr:from>
    <xdr:to>
      <xdr:col>71</xdr:col>
      <xdr:colOff>1012243</xdr:colOff>
      <xdr:row>65</xdr:row>
      <xdr:rowOff>96744</xdr:rowOff>
    </xdr:to>
    <xdr:sp macro="" textlink="">
      <xdr:nvSpPr>
        <xdr:cNvPr id="32355"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64</xdr:row>
      <xdr:rowOff>121947</xdr:rowOff>
    </xdr:from>
    <xdr:to>
      <xdr:col>71</xdr:col>
      <xdr:colOff>1012243</xdr:colOff>
      <xdr:row>65</xdr:row>
      <xdr:rowOff>96744</xdr:rowOff>
    </xdr:to>
    <xdr:sp macro="" textlink="">
      <xdr:nvSpPr>
        <xdr:cNvPr id="32356" name="WordArt 6"/>
        <xdr:cNvSpPr>
          <a:spLocks noChangeArrowheads="1" noChangeShapeType="1" noTextEdit="1"/>
        </xdr:cNvSpPr>
      </xdr:nvSpPr>
      <xdr:spPr bwMode="auto">
        <a:xfrm>
          <a:off x="1136548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57"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58"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59"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60"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61"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62"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63"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64"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65"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66"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2367"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2368"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69"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70"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71"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72"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2373"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32374" name="WordArt 6"/>
        <xdr:cNvSpPr>
          <a:spLocks noChangeArrowheads="1" noChangeShapeType="1" noTextEdit="1"/>
        </xdr:cNvSpPr>
      </xdr:nvSpPr>
      <xdr:spPr bwMode="auto">
        <a:xfrm>
          <a:off x="1043406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75"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76"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77"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78"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32379" name="WordArt 6"/>
        <xdr:cNvSpPr>
          <a:spLocks noChangeArrowheads="1" noChangeShapeType="1" noTextEdit="1"/>
        </xdr:cNvSpPr>
      </xdr:nvSpPr>
      <xdr:spPr bwMode="auto">
        <a:xfrm>
          <a:off x="109236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32380"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81"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32382" name="WordArt 6"/>
        <xdr:cNvSpPr>
          <a:spLocks noChangeArrowheads="1" noChangeShapeType="1" noTextEdit="1"/>
        </xdr:cNvSpPr>
      </xdr:nvSpPr>
      <xdr:spPr bwMode="auto">
        <a:xfrm>
          <a:off x="111978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32383" name="WordArt 6"/>
        <xdr:cNvSpPr>
          <a:spLocks noChangeArrowheads="1" noChangeShapeType="1" noTextEdit="1"/>
        </xdr:cNvSpPr>
      </xdr:nvSpPr>
      <xdr:spPr bwMode="auto">
        <a:xfrm>
          <a:off x="111978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64</xdr:row>
      <xdr:rowOff>121947</xdr:rowOff>
    </xdr:from>
    <xdr:to>
      <xdr:col>69</xdr:col>
      <xdr:colOff>3756</xdr:colOff>
      <xdr:row>65</xdr:row>
      <xdr:rowOff>96744</xdr:rowOff>
    </xdr:to>
    <xdr:sp macro="" textlink="">
      <xdr:nvSpPr>
        <xdr:cNvPr id="32384" name="WordArt 6"/>
        <xdr:cNvSpPr>
          <a:spLocks noChangeArrowheads="1" noChangeShapeType="1" noTextEdit="1"/>
        </xdr:cNvSpPr>
      </xdr:nvSpPr>
      <xdr:spPr bwMode="auto">
        <a:xfrm>
          <a:off x="109236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32385"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64</xdr:row>
      <xdr:rowOff>121947</xdr:rowOff>
    </xdr:from>
    <xdr:to>
      <xdr:col>71</xdr:col>
      <xdr:colOff>3756</xdr:colOff>
      <xdr:row>65</xdr:row>
      <xdr:rowOff>96744</xdr:rowOff>
    </xdr:to>
    <xdr:sp macro="" textlink="">
      <xdr:nvSpPr>
        <xdr:cNvPr id="32386" name="WordArt 6"/>
        <xdr:cNvSpPr>
          <a:spLocks noChangeArrowheads="1" noChangeShapeType="1" noTextEdit="1"/>
        </xdr:cNvSpPr>
      </xdr:nvSpPr>
      <xdr:spPr bwMode="auto">
        <a:xfrm>
          <a:off x="1126464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32387" name="WordArt 6"/>
        <xdr:cNvSpPr>
          <a:spLocks noChangeArrowheads="1" noChangeShapeType="1" noTextEdit="1"/>
        </xdr:cNvSpPr>
      </xdr:nvSpPr>
      <xdr:spPr bwMode="auto">
        <a:xfrm>
          <a:off x="111978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64</xdr:row>
      <xdr:rowOff>121947</xdr:rowOff>
    </xdr:from>
    <xdr:to>
      <xdr:col>70</xdr:col>
      <xdr:colOff>1012243</xdr:colOff>
      <xdr:row>65</xdr:row>
      <xdr:rowOff>96744</xdr:rowOff>
    </xdr:to>
    <xdr:sp macro="" textlink="">
      <xdr:nvSpPr>
        <xdr:cNvPr id="32388" name="WordArt 6"/>
        <xdr:cNvSpPr>
          <a:spLocks noChangeArrowheads="1" noChangeShapeType="1" noTextEdit="1"/>
        </xdr:cNvSpPr>
      </xdr:nvSpPr>
      <xdr:spPr bwMode="auto">
        <a:xfrm>
          <a:off x="1119784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89"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90"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91"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92"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93"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64</xdr:row>
      <xdr:rowOff>121947</xdr:rowOff>
    </xdr:from>
    <xdr:to>
      <xdr:col>68</xdr:col>
      <xdr:colOff>3756</xdr:colOff>
      <xdr:row>65</xdr:row>
      <xdr:rowOff>96744</xdr:rowOff>
    </xdr:to>
    <xdr:sp macro="" textlink="">
      <xdr:nvSpPr>
        <xdr:cNvPr id="32394" name="WordArt 6"/>
        <xdr:cNvSpPr>
          <a:spLocks noChangeArrowheads="1" noChangeShapeType="1" noTextEdit="1"/>
        </xdr:cNvSpPr>
      </xdr:nvSpPr>
      <xdr:spPr bwMode="auto">
        <a:xfrm>
          <a:off x="107541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32395"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32396"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32397"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32398"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32399"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64</xdr:row>
      <xdr:rowOff>121947</xdr:rowOff>
    </xdr:from>
    <xdr:to>
      <xdr:col>70</xdr:col>
      <xdr:colOff>3756</xdr:colOff>
      <xdr:row>65</xdr:row>
      <xdr:rowOff>96744</xdr:rowOff>
    </xdr:to>
    <xdr:sp macro="" textlink="">
      <xdr:nvSpPr>
        <xdr:cNvPr id="32400" name="WordArt 6"/>
        <xdr:cNvSpPr>
          <a:spLocks noChangeArrowheads="1" noChangeShapeType="1" noTextEdit="1"/>
        </xdr:cNvSpPr>
      </xdr:nvSpPr>
      <xdr:spPr bwMode="auto">
        <a:xfrm>
          <a:off x="1109700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31</xdr:row>
      <xdr:rowOff>121947</xdr:rowOff>
    </xdr:from>
    <xdr:to>
      <xdr:col>95</xdr:col>
      <xdr:colOff>3756</xdr:colOff>
      <xdr:row>32</xdr:row>
      <xdr:rowOff>96744</xdr:rowOff>
    </xdr:to>
    <xdr:sp macro="" textlink="">
      <xdr:nvSpPr>
        <xdr:cNvPr id="32401" name="WordArt 6"/>
        <xdr:cNvSpPr>
          <a:spLocks noChangeArrowheads="1" noChangeShapeType="1" noTextEdit="1"/>
        </xdr:cNvSpPr>
      </xdr:nvSpPr>
      <xdr:spPr bwMode="auto">
        <a:xfrm>
          <a:off x="1437931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31</xdr:row>
      <xdr:rowOff>121947</xdr:rowOff>
    </xdr:from>
    <xdr:to>
      <xdr:col>95</xdr:col>
      <xdr:colOff>3756</xdr:colOff>
      <xdr:row>32</xdr:row>
      <xdr:rowOff>96744</xdr:rowOff>
    </xdr:to>
    <xdr:sp macro="" textlink="">
      <xdr:nvSpPr>
        <xdr:cNvPr id="32402" name="WordArt 6"/>
        <xdr:cNvSpPr>
          <a:spLocks noChangeArrowheads="1" noChangeShapeType="1" noTextEdit="1"/>
        </xdr:cNvSpPr>
      </xdr:nvSpPr>
      <xdr:spPr bwMode="auto">
        <a:xfrm>
          <a:off x="1437931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31</xdr:row>
      <xdr:rowOff>121947</xdr:rowOff>
    </xdr:from>
    <xdr:to>
      <xdr:col>96</xdr:col>
      <xdr:colOff>3756</xdr:colOff>
      <xdr:row>32</xdr:row>
      <xdr:rowOff>96744</xdr:rowOff>
    </xdr:to>
    <xdr:sp macro="" textlink="">
      <xdr:nvSpPr>
        <xdr:cNvPr id="32403" name="WordArt 6"/>
        <xdr:cNvSpPr>
          <a:spLocks noChangeArrowheads="1" noChangeShapeType="1" noTextEdit="1"/>
        </xdr:cNvSpPr>
      </xdr:nvSpPr>
      <xdr:spPr bwMode="auto">
        <a:xfrm>
          <a:off x="1437931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31</xdr:row>
      <xdr:rowOff>121947</xdr:rowOff>
    </xdr:from>
    <xdr:to>
      <xdr:col>96</xdr:col>
      <xdr:colOff>3756</xdr:colOff>
      <xdr:row>32</xdr:row>
      <xdr:rowOff>96744</xdr:rowOff>
    </xdr:to>
    <xdr:sp macro="" textlink="">
      <xdr:nvSpPr>
        <xdr:cNvPr id="32404" name="WordArt 6"/>
        <xdr:cNvSpPr>
          <a:spLocks noChangeArrowheads="1" noChangeShapeType="1" noTextEdit="1"/>
        </xdr:cNvSpPr>
      </xdr:nvSpPr>
      <xdr:spPr bwMode="auto">
        <a:xfrm>
          <a:off x="1437931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31</xdr:row>
      <xdr:rowOff>121947</xdr:rowOff>
    </xdr:from>
    <xdr:to>
      <xdr:col>97</xdr:col>
      <xdr:colOff>3756</xdr:colOff>
      <xdr:row>32</xdr:row>
      <xdr:rowOff>96744</xdr:rowOff>
    </xdr:to>
    <xdr:sp macro="" textlink="">
      <xdr:nvSpPr>
        <xdr:cNvPr id="32405" name="WordArt 6"/>
        <xdr:cNvSpPr>
          <a:spLocks noChangeArrowheads="1" noChangeShapeType="1" noTextEdit="1"/>
        </xdr:cNvSpPr>
      </xdr:nvSpPr>
      <xdr:spPr bwMode="auto">
        <a:xfrm>
          <a:off x="1437931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31</xdr:row>
      <xdr:rowOff>121947</xdr:rowOff>
    </xdr:from>
    <xdr:to>
      <xdr:col>97</xdr:col>
      <xdr:colOff>3756</xdr:colOff>
      <xdr:row>32</xdr:row>
      <xdr:rowOff>96744</xdr:rowOff>
    </xdr:to>
    <xdr:sp macro="" textlink="">
      <xdr:nvSpPr>
        <xdr:cNvPr id="32406" name="WordArt 6"/>
        <xdr:cNvSpPr>
          <a:spLocks noChangeArrowheads="1" noChangeShapeType="1" noTextEdit="1"/>
        </xdr:cNvSpPr>
      </xdr:nvSpPr>
      <xdr:spPr bwMode="auto">
        <a:xfrm>
          <a:off x="1437931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07"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37</xdr:row>
      <xdr:rowOff>121947</xdr:rowOff>
    </xdr:from>
    <xdr:to>
      <xdr:col>83</xdr:col>
      <xdr:colOff>1012243</xdr:colOff>
      <xdr:row>38</xdr:row>
      <xdr:rowOff>96744</xdr:rowOff>
    </xdr:to>
    <xdr:sp macro="" textlink="">
      <xdr:nvSpPr>
        <xdr:cNvPr id="32408" name="WordArt 6"/>
        <xdr:cNvSpPr>
          <a:spLocks noChangeArrowheads="1" noChangeShapeType="1" noTextEdit="1"/>
        </xdr:cNvSpPr>
      </xdr:nvSpPr>
      <xdr:spPr bwMode="auto">
        <a:xfrm>
          <a:off x="1331239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37</xdr:row>
      <xdr:rowOff>121947</xdr:rowOff>
    </xdr:from>
    <xdr:to>
      <xdr:col>83</xdr:col>
      <xdr:colOff>1012243</xdr:colOff>
      <xdr:row>38</xdr:row>
      <xdr:rowOff>96744</xdr:rowOff>
    </xdr:to>
    <xdr:sp macro="" textlink="">
      <xdr:nvSpPr>
        <xdr:cNvPr id="32409" name="WordArt 6"/>
        <xdr:cNvSpPr>
          <a:spLocks noChangeArrowheads="1" noChangeShapeType="1" noTextEdit="1"/>
        </xdr:cNvSpPr>
      </xdr:nvSpPr>
      <xdr:spPr bwMode="auto">
        <a:xfrm>
          <a:off x="1331239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10"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37</xdr:row>
      <xdr:rowOff>121947</xdr:rowOff>
    </xdr:from>
    <xdr:to>
      <xdr:col>83</xdr:col>
      <xdr:colOff>1012243</xdr:colOff>
      <xdr:row>38</xdr:row>
      <xdr:rowOff>96744</xdr:rowOff>
    </xdr:to>
    <xdr:sp macro="" textlink="">
      <xdr:nvSpPr>
        <xdr:cNvPr id="32411" name="WordArt 6"/>
        <xdr:cNvSpPr>
          <a:spLocks noChangeArrowheads="1" noChangeShapeType="1" noTextEdit="1"/>
        </xdr:cNvSpPr>
      </xdr:nvSpPr>
      <xdr:spPr bwMode="auto">
        <a:xfrm>
          <a:off x="1331239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37</xdr:row>
      <xdr:rowOff>121947</xdr:rowOff>
    </xdr:from>
    <xdr:to>
      <xdr:col>83</xdr:col>
      <xdr:colOff>1012243</xdr:colOff>
      <xdr:row>38</xdr:row>
      <xdr:rowOff>96744</xdr:rowOff>
    </xdr:to>
    <xdr:sp macro="" textlink="">
      <xdr:nvSpPr>
        <xdr:cNvPr id="32412" name="WordArt 6"/>
        <xdr:cNvSpPr>
          <a:spLocks noChangeArrowheads="1" noChangeShapeType="1" noTextEdit="1"/>
        </xdr:cNvSpPr>
      </xdr:nvSpPr>
      <xdr:spPr bwMode="auto">
        <a:xfrm>
          <a:off x="13312399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13"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14"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15"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16"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17"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18"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19"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20"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21"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22"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23"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37</xdr:row>
      <xdr:rowOff>121947</xdr:rowOff>
    </xdr:from>
    <xdr:to>
      <xdr:col>83</xdr:col>
      <xdr:colOff>3756</xdr:colOff>
      <xdr:row>38</xdr:row>
      <xdr:rowOff>96744</xdr:rowOff>
    </xdr:to>
    <xdr:sp macro="" textlink="">
      <xdr:nvSpPr>
        <xdr:cNvPr id="32424" name="WordArt 6"/>
        <xdr:cNvSpPr>
          <a:spLocks noChangeArrowheads="1" noChangeShapeType="1" noTextEdit="1"/>
        </xdr:cNvSpPr>
      </xdr:nvSpPr>
      <xdr:spPr bwMode="auto">
        <a:xfrm>
          <a:off x="13211550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37</xdr:row>
      <xdr:rowOff>121947</xdr:rowOff>
    </xdr:from>
    <xdr:to>
      <xdr:col>93</xdr:col>
      <xdr:colOff>3756</xdr:colOff>
      <xdr:row>38</xdr:row>
      <xdr:rowOff>96744</xdr:rowOff>
    </xdr:to>
    <xdr:sp macro="" textlink="">
      <xdr:nvSpPr>
        <xdr:cNvPr id="32425" name="WordArt 6"/>
        <xdr:cNvSpPr>
          <a:spLocks noChangeArrowheads="1" noChangeShapeType="1" noTextEdit="1"/>
        </xdr:cNvSpPr>
      </xdr:nvSpPr>
      <xdr:spPr bwMode="auto">
        <a:xfrm>
          <a:off x="142764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37</xdr:row>
      <xdr:rowOff>121947</xdr:rowOff>
    </xdr:from>
    <xdr:to>
      <xdr:col>94</xdr:col>
      <xdr:colOff>3756</xdr:colOff>
      <xdr:row>38</xdr:row>
      <xdr:rowOff>96744</xdr:rowOff>
    </xdr:to>
    <xdr:sp macro="" textlink="">
      <xdr:nvSpPr>
        <xdr:cNvPr id="32426" name="WordArt 6"/>
        <xdr:cNvSpPr>
          <a:spLocks noChangeArrowheads="1" noChangeShapeType="1" noTextEdit="1"/>
        </xdr:cNvSpPr>
      </xdr:nvSpPr>
      <xdr:spPr bwMode="auto">
        <a:xfrm>
          <a:off x="1437931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37</xdr:row>
      <xdr:rowOff>121947</xdr:rowOff>
    </xdr:from>
    <xdr:to>
      <xdr:col>93</xdr:col>
      <xdr:colOff>1012243</xdr:colOff>
      <xdr:row>38</xdr:row>
      <xdr:rowOff>96744</xdr:rowOff>
    </xdr:to>
    <xdr:sp macro="" textlink="">
      <xdr:nvSpPr>
        <xdr:cNvPr id="32427" name="WordArt 6"/>
        <xdr:cNvSpPr>
          <a:spLocks noChangeArrowheads="1" noChangeShapeType="1" noTextEdit="1"/>
        </xdr:cNvSpPr>
      </xdr:nvSpPr>
      <xdr:spPr bwMode="auto">
        <a:xfrm>
          <a:off x="14377294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37</xdr:row>
      <xdr:rowOff>121947</xdr:rowOff>
    </xdr:from>
    <xdr:to>
      <xdr:col>93</xdr:col>
      <xdr:colOff>1012243</xdr:colOff>
      <xdr:row>38</xdr:row>
      <xdr:rowOff>96744</xdr:rowOff>
    </xdr:to>
    <xdr:sp macro="" textlink="">
      <xdr:nvSpPr>
        <xdr:cNvPr id="32428" name="WordArt 6"/>
        <xdr:cNvSpPr>
          <a:spLocks noChangeArrowheads="1" noChangeShapeType="1" noTextEdit="1"/>
        </xdr:cNvSpPr>
      </xdr:nvSpPr>
      <xdr:spPr bwMode="auto">
        <a:xfrm>
          <a:off x="14377294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37</xdr:row>
      <xdr:rowOff>121947</xdr:rowOff>
    </xdr:from>
    <xdr:to>
      <xdr:col>93</xdr:col>
      <xdr:colOff>3756</xdr:colOff>
      <xdr:row>38</xdr:row>
      <xdr:rowOff>96744</xdr:rowOff>
    </xdr:to>
    <xdr:sp macro="" textlink="">
      <xdr:nvSpPr>
        <xdr:cNvPr id="32429" name="WordArt 6"/>
        <xdr:cNvSpPr>
          <a:spLocks noChangeArrowheads="1" noChangeShapeType="1" noTextEdit="1"/>
        </xdr:cNvSpPr>
      </xdr:nvSpPr>
      <xdr:spPr bwMode="auto">
        <a:xfrm>
          <a:off x="142764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37</xdr:row>
      <xdr:rowOff>121947</xdr:rowOff>
    </xdr:from>
    <xdr:to>
      <xdr:col>94</xdr:col>
      <xdr:colOff>3756</xdr:colOff>
      <xdr:row>38</xdr:row>
      <xdr:rowOff>96744</xdr:rowOff>
    </xdr:to>
    <xdr:sp macro="" textlink="">
      <xdr:nvSpPr>
        <xdr:cNvPr id="32430" name="WordArt 6"/>
        <xdr:cNvSpPr>
          <a:spLocks noChangeArrowheads="1" noChangeShapeType="1" noTextEdit="1"/>
        </xdr:cNvSpPr>
      </xdr:nvSpPr>
      <xdr:spPr bwMode="auto">
        <a:xfrm>
          <a:off x="1437931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37</xdr:row>
      <xdr:rowOff>121947</xdr:rowOff>
    </xdr:from>
    <xdr:to>
      <xdr:col>93</xdr:col>
      <xdr:colOff>1012243</xdr:colOff>
      <xdr:row>38</xdr:row>
      <xdr:rowOff>96744</xdr:rowOff>
    </xdr:to>
    <xdr:sp macro="" textlink="">
      <xdr:nvSpPr>
        <xdr:cNvPr id="32431" name="WordArt 6"/>
        <xdr:cNvSpPr>
          <a:spLocks noChangeArrowheads="1" noChangeShapeType="1" noTextEdit="1"/>
        </xdr:cNvSpPr>
      </xdr:nvSpPr>
      <xdr:spPr bwMode="auto">
        <a:xfrm>
          <a:off x="14377294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37</xdr:row>
      <xdr:rowOff>121947</xdr:rowOff>
    </xdr:from>
    <xdr:to>
      <xdr:col>93</xdr:col>
      <xdr:colOff>1012243</xdr:colOff>
      <xdr:row>38</xdr:row>
      <xdr:rowOff>96744</xdr:rowOff>
    </xdr:to>
    <xdr:sp macro="" textlink="">
      <xdr:nvSpPr>
        <xdr:cNvPr id="32432" name="WordArt 6"/>
        <xdr:cNvSpPr>
          <a:spLocks noChangeArrowheads="1" noChangeShapeType="1" noTextEdit="1"/>
        </xdr:cNvSpPr>
      </xdr:nvSpPr>
      <xdr:spPr bwMode="auto">
        <a:xfrm>
          <a:off x="143772943"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37</xdr:row>
      <xdr:rowOff>121947</xdr:rowOff>
    </xdr:from>
    <xdr:to>
      <xdr:col>92</xdr:col>
      <xdr:colOff>3756</xdr:colOff>
      <xdr:row>38</xdr:row>
      <xdr:rowOff>96744</xdr:rowOff>
    </xdr:to>
    <xdr:sp macro="" textlink="">
      <xdr:nvSpPr>
        <xdr:cNvPr id="32433" name="WordArt 6"/>
        <xdr:cNvSpPr>
          <a:spLocks noChangeArrowheads="1" noChangeShapeType="1" noTextEdit="1"/>
        </xdr:cNvSpPr>
      </xdr:nvSpPr>
      <xdr:spPr bwMode="auto">
        <a:xfrm>
          <a:off x="1417357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37</xdr:row>
      <xdr:rowOff>121947</xdr:rowOff>
    </xdr:from>
    <xdr:to>
      <xdr:col>92</xdr:col>
      <xdr:colOff>3756</xdr:colOff>
      <xdr:row>38</xdr:row>
      <xdr:rowOff>96744</xdr:rowOff>
    </xdr:to>
    <xdr:sp macro="" textlink="">
      <xdr:nvSpPr>
        <xdr:cNvPr id="32434" name="WordArt 6"/>
        <xdr:cNvSpPr>
          <a:spLocks noChangeArrowheads="1" noChangeShapeType="1" noTextEdit="1"/>
        </xdr:cNvSpPr>
      </xdr:nvSpPr>
      <xdr:spPr bwMode="auto">
        <a:xfrm>
          <a:off x="1417357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37</xdr:row>
      <xdr:rowOff>121947</xdr:rowOff>
    </xdr:from>
    <xdr:to>
      <xdr:col>92</xdr:col>
      <xdr:colOff>3756</xdr:colOff>
      <xdr:row>38</xdr:row>
      <xdr:rowOff>96744</xdr:rowOff>
    </xdr:to>
    <xdr:sp macro="" textlink="">
      <xdr:nvSpPr>
        <xdr:cNvPr id="32435" name="WordArt 6"/>
        <xdr:cNvSpPr>
          <a:spLocks noChangeArrowheads="1" noChangeShapeType="1" noTextEdit="1"/>
        </xdr:cNvSpPr>
      </xdr:nvSpPr>
      <xdr:spPr bwMode="auto">
        <a:xfrm>
          <a:off x="1417357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37</xdr:row>
      <xdr:rowOff>121947</xdr:rowOff>
    </xdr:from>
    <xdr:to>
      <xdr:col>92</xdr:col>
      <xdr:colOff>3756</xdr:colOff>
      <xdr:row>38</xdr:row>
      <xdr:rowOff>96744</xdr:rowOff>
    </xdr:to>
    <xdr:sp macro="" textlink="">
      <xdr:nvSpPr>
        <xdr:cNvPr id="32436" name="WordArt 6"/>
        <xdr:cNvSpPr>
          <a:spLocks noChangeArrowheads="1" noChangeShapeType="1" noTextEdit="1"/>
        </xdr:cNvSpPr>
      </xdr:nvSpPr>
      <xdr:spPr bwMode="auto">
        <a:xfrm>
          <a:off x="1417357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37</xdr:row>
      <xdr:rowOff>121947</xdr:rowOff>
    </xdr:from>
    <xdr:to>
      <xdr:col>92</xdr:col>
      <xdr:colOff>3756</xdr:colOff>
      <xdr:row>38</xdr:row>
      <xdr:rowOff>96744</xdr:rowOff>
    </xdr:to>
    <xdr:sp macro="" textlink="">
      <xdr:nvSpPr>
        <xdr:cNvPr id="32437" name="WordArt 6"/>
        <xdr:cNvSpPr>
          <a:spLocks noChangeArrowheads="1" noChangeShapeType="1" noTextEdit="1"/>
        </xdr:cNvSpPr>
      </xdr:nvSpPr>
      <xdr:spPr bwMode="auto">
        <a:xfrm>
          <a:off x="1417357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37</xdr:row>
      <xdr:rowOff>121947</xdr:rowOff>
    </xdr:from>
    <xdr:to>
      <xdr:col>92</xdr:col>
      <xdr:colOff>3756</xdr:colOff>
      <xdr:row>38</xdr:row>
      <xdr:rowOff>96744</xdr:rowOff>
    </xdr:to>
    <xdr:sp macro="" textlink="">
      <xdr:nvSpPr>
        <xdr:cNvPr id="32438" name="WordArt 6"/>
        <xdr:cNvSpPr>
          <a:spLocks noChangeArrowheads="1" noChangeShapeType="1" noTextEdit="1"/>
        </xdr:cNvSpPr>
      </xdr:nvSpPr>
      <xdr:spPr bwMode="auto">
        <a:xfrm>
          <a:off x="1417357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37</xdr:row>
      <xdr:rowOff>121947</xdr:rowOff>
    </xdr:from>
    <xdr:to>
      <xdr:col>93</xdr:col>
      <xdr:colOff>3756</xdr:colOff>
      <xdr:row>38</xdr:row>
      <xdr:rowOff>96744</xdr:rowOff>
    </xdr:to>
    <xdr:sp macro="" textlink="">
      <xdr:nvSpPr>
        <xdr:cNvPr id="32439" name="WordArt 6"/>
        <xdr:cNvSpPr>
          <a:spLocks noChangeArrowheads="1" noChangeShapeType="1" noTextEdit="1"/>
        </xdr:cNvSpPr>
      </xdr:nvSpPr>
      <xdr:spPr bwMode="auto">
        <a:xfrm>
          <a:off x="142764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37</xdr:row>
      <xdr:rowOff>121947</xdr:rowOff>
    </xdr:from>
    <xdr:to>
      <xdr:col>93</xdr:col>
      <xdr:colOff>3756</xdr:colOff>
      <xdr:row>38</xdr:row>
      <xdr:rowOff>96744</xdr:rowOff>
    </xdr:to>
    <xdr:sp macro="" textlink="">
      <xdr:nvSpPr>
        <xdr:cNvPr id="32440" name="WordArt 6"/>
        <xdr:cNvSpPr>
          <a:spLocks noChangeArrowheads="1" noChangeShapeType="1" noTextEdit="1"/>
        </xdr:cNvSpPr>
      </xdr:nvSpPr>
      <xdr:spPr bwMode="auto">
        <a:xfrm>
          <a:off x="142764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37</xdr:row>
      <xdr:rowOff>121947</xdr:rowOff>
    </xdr:from>
    <xdr:to>
      <xdr:col>93</xdr:col>
      <xdr:colOff>3756</xdr:colOff>
      <xdr:row>38</xdr:row>
      <xdr:rowOff>96744</xdr:rowOff>
    </xdr:to>
    <xdr:sp macro="" textlink="">
      <xdr:nvSpPr>
        <xdr:cNvPr id="32441" name="WordArt 6"/>
        <xdr:cNvSpPr>
          <a:spLocks noChangeArrowheads="1" noChangeShapeType="1" noTextEdit="1"/>
        </xdr:cNvSpPr>
      </xdr:nvSpPr>
      <xdr:spPr bwMode="auto">
        <a:xfrm>
          <a:off x="142764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37</xdr:row>
      <xdr:rowOff>121947</xdr:rowOff>
    </xdr:from>
    <xdr:to>
      <xdr:col>93</xdr:col>
      <xdr:colOff>3756</xdr:colOff>
      <xdr:row>38</xdr:row>
      <xdr:rowOff>96744</xdr:rowOff>
    </xdr:to>
    <xdr:sp macro="" textlink="">
      <xdr:nvSpPr>
        <xdr:cNvPr id="32442" name="WordArt 6"/>
        <xdr:cNvSpPr>
          <a:spLocks noChangeArrowheads="1" noChangeShapeType="1" noTextEdit="1"/>
        </xdr:cNvSpPr>
      </xdr:nvSpPr>
      <xdr:spPr bwMode="auto">
        <a:xfrm>
          <a:off x="142764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37</xdr:row>
      <xdr:rowOff>121947</xdr:rowOff>
    </xdr:from>
    <xdr:to>
      <xdr:col>93</xdr:col>
      <xdr:colOff>3756</xdr:colOff>
      <xdr:row>38</xdr:row>
      <xdr:rowOff>96744</xdr:rowOff>
    </xdr:to>
    <xdr:sp macro="" textlink="">
      <xdr:nvSpPr>
        <xdr:cNvPr id="32443" name="WordArt 6"/>
        <xdr:cNvSpPr>
          <a:spLocks noChangeArrowheads="1" noChangeShapeType="1" noTextEdit="1"/>
        </xdr:cNvSpPr>
      </xdr:nvSpPr>
      <xdr:spPr bwMode="auto">
        <a:xfrm>
          <a:off x="142764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37</xdr:row>
      <xdr:rowOff>121947</xdr:rowOff>
    </xdr:from>
    <xdr:to>
      <xdr:col>93</xdr:col>
      <xdr:colOff>3756</xdr:colOff>
      <xdr:row>38</xdr:row>
      <xdr:rowOff>96744</xdr:rowOff>
    </xdr:to>
    <xdr:sp macro="" textlink="">
      <xdr:nvSpPr>
        <xdr:cNvPr id="32444" name="WordArt 6"/>
        <xdr:cNvSpPr>
          <a:spLocks noChangeArrowheads="1" noChangeShapeType="1" noTextEdit="1"/>
        </xdr:cNvSpPr>
      </xdr:nvSpPr>
      <xdr:spPr bwMode="auto">
        <a:xfrm>
          <a:off x="1427644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37</xdr:row>
      <xdr:rowOff>121947</xdr:rowOff>
    </xdr:from>
    <xdr:to>
      <xdr:col>95</xdr:col>
      <xdr:colOff>3756</xdr:colOff>
      <xdr:row>38</xdr:row>
      <xdr:rowOff>96744</xdr:rowOff>
    </xdr:to>
    <xdr:sp macro="" textlink="">
      <xdr:nvSpPr>
        <xdr:cNvPr id="32445" name="WordArt 6"/>
        <xdr:cNvSpPr>
          <a:spLocks noChangeArrowheads="1" noChangeShapeType="1" noTextEdit="1"/>
        </xdr:cNvSpPr>
      </xdr:nvSpPr>
      <xdr:spPr bwMode="auto">
        <a:xfrm>
          <a:off x="1448218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37</xdr:row>
      <xdr:rowOff>121947</xdr:rowOff>
    </xdr:from>
    <xdr:to>
      <xdr:col>95</xdr:col>
      <xdr:colOff>3756</xdr:colOff>
      <xdr:row>38</xdr:row>
      <xdr:rowOff>96744</xdr:rowOff>
    </xdr:to>
    <xdr:sp macro="" textlink="">
      <xdr:nvSpPr>
        <xdr:cNvPr id="32446" name="WordArt 6"/>
        <xdr:cNvSpPr>
          <a:spLocks noChangeArrowheads="1" noChangeShapeType="1" noTextEdit="1"/>
        </xdr:cNvSpPr>
      </xdr:nvSpPr>
      <xdr:spPr bwMode="auto">
        <a:xfrm>
          <a:off x="1448218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37</xdr:row>
      <xdr:rowOff>121947</xdr:rowOff>
    </xdr:from>
    <xdr:to>
      <xdr:col>96</xdr:col>
      <xdr:colOff>3756</xdr:colOff>
      <xdr:row>38</xdr:row>
      <xdr:rowOff>96744</xdr:rowOff>
    </xdr:to>
    <xdr:sp macro="" textlink="">
      <xdr:nvSpPr>
        <xdr:cNvPr id="32447" name="WordArt 6"/>
        <xdr:cNvSpPr>
          <a:spLocks noChangeArrowheads="1" noChangeShapeType="1" noTextEdit="1"/>
        </xdr:cNvSpPr>
      </xdr:nvSpPr>
      <xdr:spPr bwMode="auto">
        <a:xfrm>
          <a:off x="1458505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37</xdr:row>
      <xdr:rowOff>121947</xdr:rowOff>
    </xdr:from>
    <xdr:to>
      <xdr:col>96</xdr:col>
      <xdr:colOff>3756</xdr:colOff>
      <xdr:row>38</xdr:row>
      <xdr:rowOff>96744</xdr:rowOff>
    </xdr:to>
    <xdr:sp macro="" textlink="">
      <xdr:nvSpPr>
        <xdr:cNvPr id="32448" name="WordArt 6"/>
        <xdr:cNvSpPr>
          <a:spLocks noChangeArrowheads="1" noChangeShapeType="1" noTextEdit="1"/>
        </xdr:cNvSpPr>
      </xdr:nvSpPr>
      <xdr:spPr bwMode="auto">
        <a:xfrm>
          <a:off x="1458505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37</xdr:row>
      <xdr:rowOff>121947</xdr:rowOff>
    </xdr:from>
    <xdr:to>
      <xdr:col>97</xdr:col>
      <xdr:colOff>3756</xdr:colOff>
      <xdr:row>38</xdr:row>
      <xdr:rowOff>96744</xdr:rowOff>
    </xdr:to>
    <xdr:sp macro="" textlink="">
      <xdr:nvSpPr>
        <xdr:cNvPr id="32449" name="WordArt 6"/>
        <xdr:cNvSpPr>
          <a:spLocks noChangeArrowheads="1" noChangeShapeType="1" noTextEdit="1"/>
        </xdr:cNvSpPr>
      </xdr:nvSpPr>
      <xdr:spPr bwMode="auto">
        <a:xfrm>
          <a:off x="1468792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37</xdr:row>
      <xdr:rowOff>121947</xdr:rowOff>
    </xdr:from>
    <xdr:to>
      <xdr:col>97</xdr:col>
      <xdr:colOff>3756</xdr:colOff>
      <xdr:row>38</xdr:row>
      <xdr:rowOff>96744</xdr:rowOff>
    </xdr:to>
    <xdr:sp macro="" textlink="">
      <xdr:nvSpPr>
        <xdr:cNvPr id="32450" name="WordArt 6"/>
        <xdr:cNvSpPr>
          <a:spLocks noChangeArrowheads="1" noChangeShapeType="1" noTextEdit="1"/>
        </xdr:cNvSpPr>
      </xdr:nvSpPr>
      <xdr:spPr bwMode="auto">
        <a:xfrm>
          <a:off x="146879256" y="12980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51"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32452"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32453"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54"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32455"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32456"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57"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58"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59"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0"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1"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2"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3"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4"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5"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6"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7"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32468"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45</xdr:row>
      <xdr:rowOff>121947</xdr:rowOff>
    </xdr:from>
    <xdr:to>
      <xdr:col>93</xdr:col>
      <xdr:colOff>3756</xdr:colOff>
      <xdr:row>46</xdr:row>
      <xdr:rowOff>96744</xdr:rowOff>
    </xdr:to>
    <xdr:sp macro="" textlink="">
      <xdr:nvSpPr>
        <xdr:cNvPr id="32469"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45</xdr:row>
      <xdr:rowOff>121947</xdr:rowOff>
    </xdr:from>
    <xdr:to>
      <xdr:col>94</xdr:col>
      <xdr:colOff>3756</xdr:colOff>
      <xdr:row>46</xdr:row>
      <xdr:rowOff>96744</xdr:rowOff>
    </xdr:to>
    <xdr:sp macro="" textlink="">
      <xdr:nvSpPr>
        <xdr:cNvPr id="32470" name="WordArt 6"/>
        <xdr:cNvSpPr>
          <a:spLocks noChangeArrowheads="1" noChangeShapeType="1" noTextEdit="1"/>
        </xdr:cNvSpPr>
      </xdr:nvSpPr>
      <xdr:spPr bwMode="auto">
        <a:xfrm>
          <a:off x="1437931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45</xdr:row>
      <xdr:rowOff>121947</xdr:rowOff>
    </xdr:from>
    <xdr:to>
      <xdr:col>93</xdr:col>
      <xdr:colOff>1012243</xdr:colOff>
      <xdr:row>46</xdr:row>
      <xdr:rowOff>96744</xdr:rowOff>
    </xdr:to>
    <xdr:sp macro="" textlink="">
      <xdr:nvSpPr>
        <xdr:cNvPr id="32471"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45</xdr:row>
      <xdr:rowOff>121947</xdr:rowOff>
    </xdr:from>
    <xdr:to>
      <xdr:col>93</xdr:col>
      <xdr:colOff>1012243</xdr:colOff>
      <xdr:row>46</xdr:row>
      <xdr:rowOff>96744</xdr:rowOff>
    </xdr:to>
    <xdr:sp macro="" textlink="">
      <xdr:nvSpPr>
        <xdr:cNvPr id="32472"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45</xdr:row>
      <xdr:rowOff>121947</xdr:rowOff>
    </xdr:from>
    <xdr:to>
      <xdr:col>93</xdr:col>
      <xdr:colOff>3756</xdr:colOff>
      <xdr:row>46</xdr:row>
      <xdr:rowOff>96744</xdr:rowOff>
    </xdr:to>
    <xdr:sp macro="" textlink="">
      <xdr:nvSpPr>
        <xdr:cNvPr id="32473"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45</xdr:row>
      <xdr:rowOff>121947</xdr:rowOff>
    </xdr:from>
    <xdr:to>
      <xdr:col>94</xdr:col>
      <xdr:colOff>3756</xdr:colOff>
      <xdr:row>46</xdr:row>
      <xdr:rowOff>96744</xdr:rowOff>
    </xdr:to>
    <xdr:sp macro="" textlink="">
      <xdr:nvSpPr>
        <xdr:cNvPr id="32474" name="WordArt 6"/>
        <xdr:cNvSpPr>
          <a:spLocks noChangeArrowheads="1" noChangeShapeType="1" noTextEdit="1"/>
        </xdr:cNvSpPr>
      </xdr:nvSpPr>
      <xdr:spPr bwMode="auto">
        <a:xfrm>
          <a:off x="1437931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45</xdr:row>
      <xdr:rowOff>121947</xdr:rowOff>
    </xdr:from>
    <xdr:to>
      <xdr:col>93</xdr:col>
      <xdr:colOff>1012243</xdr:colOff>
      <xdr:row>46</xdr:row>
      <xdr:rowOff>96744</xdr:rowOff>
    </xdr:to>
    <xdr:sp macro="" textlink="">
      <xdr:nvSpPr>
        <xdr:cNvPr id="32475"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45</xdr:row>
      <xdr:rowOff>121947</xdr:rowOff>
    </xdr:from>
    <xdr:to>
      <xdr:col>93</xdr:col>
      <xdr:colOff>1012243</xdr:colOff>
      <xdr:row>46</xdr:row>
      <xdr:rowOff>96744</xdr:rowOff>
    </xdr:to>
    <xdr:sp macro="" textlink="">
      <xdr:nvSpPr>
        <xdr:cNvPr id="32476"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45</xdr:row>
      <xdr:rowOff>121947</xdr:rowOff>
    </xdr:from>
    <xdr:to>
      <xdr:col>92</xdr:col>
      <xdr:colOff>3756</xdr:colOff>
      <xdr:row>46</xdr:row>
      <xdr:rowOff>96744</xdr:rowOff>
    </xdr:to>
    <xdr:sp macro="" textlink="">
      <xdr:nvSpPr>
        <xdr:cNvPr id="32477"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45</xdr:row>
      <xdr:rowOff>121947</xdr:rowOff>
    </xdr:from>
    <xdr:to>
      <xdr:col>92</xdr:col>
      <xdr:colOff>3756</xdr:colOff>
      <xdr:row>46</xdr:row>
      <xdr:rowOff>96744</xdr:rowOff>
    </xdr:to>
    <xdr:sp macro="" textlink="">
      <xdr:nvSpPr>
        <xdr:cNvPr id="32478"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45</xdr:row>
      <xdr:rowOff>121947</xdr:rowOff>
    </xdr:from>
    <xdr:to>
      <xdr:col>92</xdr:col>
      <xdr:colOff>3756</xdr:colOff>
      <xdr:row>46</xdr:row>
      <xdr:rowOff>96744</xdr:rowOff>
    </xdr:to>
    <xdr:sp macro="" textlink="">
      <xdr:nvSpPr>
        <xdr:cNvPr id="32479"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45</xdr:row>
      <xdr:rowOff>121947</xdr:rowOff>
    </xdr:from>
    <xdr:to>
      <xdr:col>92</xdr:col>
      <xdr:colOff>3756</xdr:colOff>
      <xdr:row>46</xdr:row>
      <xdr:rowOff>96744</xdr:rowOff>
    </xdr:to>
    <xdr:sp macro="" textlink="">
      <xdr:nvSpPr>
        <xdr:cNvPr id="32480"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45</xdr:row>
      <xdr:rowOff>121947</xdr:rowOff>
    </xdr:from>
    <xdr:to>
      <xdr:col>92</xdr:col>
      <xdr:colOff>3756</xdr:colOff>
      <xdr:row>46</xdr:row>
      <xdr:rowOff>96744</xdr:rowOff>
    </xdr:to>
    <xdr:sp macro="" textlink="">
      <xdr:nvSpPr>
        <xdr:cNvPr id="32481"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45</xdr:row>
      <xdr:rowOff>121947</xdr:rowOff>
    </xdr:from>
    <xdr:to>
      <xdr:col>92</xdr:col>
      <xdr:colOff>3756</xdr:colOff>
      <xdr:row>46</xdr:row>
      <xdr:rowOff>96744</xdr:rowOff>
    </xdr:to>
    <xdr:sp macro="" textlink="">
      <xdr:nvSpPr>
        <xdr:cNvPr id="32482"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45</xdr:row>
      <xdr:rowOff>121947</xdr:rowOff>
    </xdr:from>
    <xdr:to>
      <xdr:col>93</xdr:col>
      <xdr:colOff>3756</xdr:colOff>
      <xdr:row>46</xdr:row>
      <xdr:rowOff>96744</xdr:rowOff>
    </xdr:to>
    <xdr:sp macro="" textlink="">
      <xdr:nvSpPr>
        <xdr:cNvPr id="32483"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45</xdr:row>
      <xdr:rowOff>121947</xdr:rowOff>
    </xdr:from>
    <xdr:to>
      <xdr:col>93</xdr:col>
      <xdr:colOff>3756</xdr:colOff>
      <xdr:row>46</xdr:row>
      <xdr:rowOff>96744</xdr:rowOff>
    </xdr:to>
    <xdr:sp macro="" textlink="">
      <xdr:nvSpPr>
        <xdr:cNvPr id="32484"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45</xdr:row>
      <xdr:rowOff>121947</xdr:rowOff>
    </xdr:from>
    <xdr:to>
      <xdr:col>93</xdr:col>
      <xdr:colOff>3756</xdr:colOff>
      <xdr:row>46</xdr:row>
      <xdr:rowOff>96744</xdr:rowOff>
    </xdr:to>
    <xdr:sp macro="" textlink="">
      <xdr:nvSpPr>
        <xdr:cNvPr id="32485"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45</xdr:row>
      <xdr:rowOff>121947</xdr:rowOff>
    </xdr:from>
    <xdr:to>
      <xdr:col>93</xdr:col>
      <xdr:colOff>3756</xdr:colOff>
      <xdr:row>46</xdr:row>
      <xdr:rowOff>96744</xdr:rowOff>
    </xdr:to>
    <xdr:sp macro="" textlink="">
      <xdr:nvSpPr>
        <xdr:cNvPr id="32486"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45</xdr:row>
      <xdr:rowOff>121947</xdr:rowOff>
    </xdr:from>
    <xdr:to>
      <xdr:col>93</xdr:col>
      <xdr:colOff>3756</xdr:colOff>
      <xdr:row>46</xdr:row>
      <xdr:rowOff>96744</xdr:rowOff>
    </xdr:to>
    <xdr:sp macro="" textlink="">
      <xdr:nvSpPr>
        <xdr:cNvPr id="32487"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45</xdr:row>
      <xdr:rowOff>121947</xdr:rowOff>
    </xdr:from>
    <xdr:to>
      <xdr:col>93</xdr:col>
      <xdr:colOff>3756</xdr:colOff>
      <xdr:row>46</xdr:row>
      <xdr:rowOff>96744</xdr:rowOff>
    </xdr:to>
    <xdr:sp macro="" textlink="">
      <xdr:nvSpPr>
        <xdr:cNvPr id="32488"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45</xdr:row>
      <xdr:rowOff>121947</xdr:rowOff>
    </xdr:from>
    <xdr:to>
      <xdr:col>95</xdr:col>
      <xdr:colOff>3756</xdr:colOff>
      <xdr:row>46</xdr:row>
      <xdr:rowOff>96744</xdr:rowOff>
    </xdr:to>
    <xdr:sp macro="" textlink="">
      <xdr:nvSpPr>
        <xdr:cNvPr id="32489" name="WordArt 6"/>
        <xdr:cNvSpPr>
          <a:spLocks noChangeArrowheads="1" noChangeShapeType="1" noTextEdit="1"/>
        </xdr:cNvSpPr>
      </xdr:nvSpPr>
      <xdr:spPr bwMode="auto">
        <a:xfrm>
          <a:off x="1448218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45</xdr:row>
      <xdr:rowOff>121947</xdr:rowOff>
    </xdr:from>
    <xdr:to>
      <xdr:col>95</xdr:col>
      <xdr:colOff>3756</xdr:colOff>
      <xdr:row>46</xdr:row>
      <xdr:rowOff>96744</xdr:rowOff>
    </xdr:to>
    <xdr:sp macro="" textlink="">
      <xdr:nvSpPr>
        <xdr:cNvPr id="32490" name="WordArt 6"/>
        <xdr:cNvSpPr>
          <a:spLocks noChangeArrowheads="1" noChangeShapeType="1" noTextEdit="1"/>
        </xdr:cNvSpPr>
      </xdr:nvSpPr>
      <xdr:spPr bwMode="auto">
        <a:xfrm>
          <a:off x="1448218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45</xdr:row>
      <xdr:rowOff>121947</xdr:rowOff>
    </xdr:from>
    <xdr:to>
      <xdr:col>96</xdr:col>
      <xdr:colOff>3756</xdr:colOff>
      <xdr:row>46</xdr:row>
      <xdr:rowOff>96744</xdr:rowOff>
    </xdr:to>
    <xdr:sp macro="" textlink="">
      <xdr:nvSpPr>
        <xdr:cNvPr id="32491" name="WordArt 6"/>
        <xdr:cNvSpPr>
          <a:spLocks noChangeArrowheads="1" noChangeShapeType="1" noTextEdit="1"/>
        </xdr:cNvSpPr>
      </xdr:nvSpPr>
      <xdr:spPr bwMode="auto">
        <a:xfrm>
          <a:off x="1458505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45</xdr:row>
      <xdr:rowOff>121947</xdr:rowOff>
    </xdr:from>
    <xdr:to>
      <xdr:col>96</xdr:col>
      <xdr:colOff>3756</xdr:colOff>
      <xdr:row>46</xdr:row>
      <xdr:rowOff>96744</xdr:rowOff>
    </xdr:to>
    <xdr:sp macro="" textlink="">
      <xdr:nvSpPr>
        <xdr:cNvPr id="32492" name="WordArt 6"/>
        <xdr:cNvSpPr>
          <a:spLocks noChangeArrowheads="1" noChangeShapeType="1" noTextEdit="1"/>
        </xdr:cNvSpPr>
      </xdr:nvSpPr>
      <xdr:spPr bwMode="auto">
        <a:xfrm>
          <a:off x="1458505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45</xdr:row>
      <xdr:rowOff>121947</xdr:rowOff>
    </xdr:from>
    <xdr:to>
      <xdr:col>97</xdr:col>
      <xdr:colOff>3756</xdr:colOff>
      <xdr:row>46</xdr:row>
      <xdr:rowOff>96744</xdr:rowOff>
    </xdr:to>
    <xdr:sp macro="" textlink="">
      <xdr:nvSpPr>
        <xdr:cNvPr id="32493" name="WordArt 6"/>
        <xdr:cNvSpPr>
          <a:spLocks noChangeArrowheads="1" noChangeShapeType="1" noTextEdit="1"/>
        </xdr:cNvSpPr>
      </xdr:nvSpPr>
      <xdr:spPr bwMode="auto">
        <a:xfrm>
          <a:off x="1468792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45</xdr:row>
      <xdr:rowOff>121947</xdr:rowOff>
    </xdr:from>
    <xdr:to>
      <xdr:col>97</xdr:col>
      <xdr:colOff>3756</xdr:colOff>
      <xdr:row>46</xdr:row>
      <xdr:rowOff>96744</xdr:rowOff>
    </xdr:to>
    <xdr:sp macro="" textlink="">
      <xdr:nvSpPr>
        <xdr:cNvPr id="32494" name="WordArt 6"/>
        <xdr:cNvSpPr>
          <a:spLocks noChangeArrowheads="1" noChangeShapeType="1" noTextEdit="1"/>
        </xdr:cNvSpPr>
      </xdr:nvSpPr>
      <xdr:spPr bwMode="auto">
        <a:xfrm>
          <a:off x="1468792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495"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58</xdr:row>
      <xdr:rowOff>121947</xdr:rowOff>
    </xdr:from>
    <xdr:to>
      <xdr:col>83</xdr:col>
      <xdr:colOff>1012243</xdr:colOff>
      <xdr:row>59</xdr:row>
      <xdr:rowOff>96744</xdr:rowOff>
    </xdr:to>
    <xdr:sp macro="" textlink="">
      <xdr:nvSpPr>
        <xdr:cNvPr id="32496"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58</xdr:row>
      <xdr:rowOff>121947</xdr:rowOff>
    </xdr:from>
    <xdr:to>
      <xdr:col>83</xdr:col>
      <xdr:colOff>1012243</xdr:colOff>
      <xdr:row>59</xdr:row>
      <xdr:rowOff>96744</xdr:rowOff>
    </xdr:to>
    <xdr:sp macro="" textlink="">
      <xdr:nvSpPr>
        <xdr:cNvPr id="32497"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498"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58</xdr:row>
      <xdr:rowOff>121947</xdr:rowOff>
    </xdr:from>
    <xdr:to>
      <xdr:col>83</xdr:col>
      <xdr:colOff>1012243</xdr:colOff>
      <xdr:row>59</xdr:row>
      <xdr:rowOff>96744</xdr:rowOff>
    </xdr:to>
    <xdr:sp macro="" textlink="">
      <xdr:nvSpPr>
        <xdr:cNvPr id="32499"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58</xdr:row>
      <xdr:rowOff>121947</xdr:rowOff>
    </xdr:from>
    <xdr:to>
      <xdr:col>83</xdr:col>
      <xdr:colOff>1012243</xdr:colOff>
      <xdr:row>59</xdr:row>
      <xdr:rowOff>96744</xdr:rowOff>
    </xdr:to>
    <xdr:sp macro="" textlink="">
      <xdr:nvSpPr>
        <xdr:cNvPr id="32500"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1"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2"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3"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4"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5"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6"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7"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8"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09"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10"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11"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58</xdr:row>
      <xdr:rowOff>121947</xdr:rowOff>
    </xdr:from>
    <xdr:to>
      <xdr:col>83</xdr:col>
      <xdr:colOff>3756</xdr:colOff>
      <xdr:row>59</xdr:row>
      <xdr:rowOff>96744</xdr:rowOff>
    </xdr:to>
    <xdr:sp macro="" textlink="">
      <xdr:nvSpPr>
        <xdr:cNvPr id="32512"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58</xdr:row>
      <xdr:rowOff>121947</xdr:rowOff>
    </xdr:from>
    <xdr:to>
      <xdr:col>93</xdr:col>
      <xdr:colOff>3756</xdr:colOff>
      <xdr:row>59</xdr:row>
      <xdr:rowOff>96744</xdr:rowOff>
    </xdr:to>
    <xdr:sp macro="" textlink="">
      <xdr:nvSpPr>
        <xdr:cNvPr id="32513"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58</xdr:row>
      <xdr:rowOff>121947</xdr:rowOff>
    </xdr:from>
    <xdr:to>
      <xdr:col>94</xdr:col>
      <xdr:colOff>3756</xdr:colOff>
      <xdr:row>59</xdr:row>
      <xdr:rowOff>96744</xdr:rowOff>
    </xdr:to>
    <xdr:sp macro="" textlink="">
      <xdr:nvSpPr>
        <xdr:cNvPr id="32514" name="WordArt 6"/>
        <xdr:cNvSpPr>
          <a:spLocks noChangeArrowheads="1" noChangeShapeType="1" noTextEdit="1"/>
        </xdr:cNvSpPr>
      </xdr:nvSpPr>
      <xdr:spPr bwMode="auto">
        <a:xfrm>
          <a:off x="1437931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58</xdr:row>
      <xdr:rowOff>121947</xdr:rowOff>
    </xdr:from>
    <xdr:to>
      <xdr:col>93</xdr:col>
      <xdr:colOff>1012243</xdr:colOff>
      <xdr:row>59</xdr:row>
      <xdr:rowOff>96744</xdr:rowOff>
    </xdr:to>
    <xdr:sp macro="" textlink="">
      <xdr:nvSpPr>
        <xdr:cNvPr id="32515"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58</xdr:row>
      <xdr:rowOff>121947</xdr:rowOff>
    </xdr:from>
    <xdr:to>
      <xdr:col>93</xdr:col>
      <xdr:colOff>1012243</xdr:colOff>
      <xdr:row>59</xdr:row>
      <xdr:rowOff>96744</xdr:rowOff>
    </xdr:to>
    <xdr:sp macro="" textlink="">
      <xdr:nvSpPr>
        <xdr:cNvPr id="32516"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58</xdr:row>
      <xdr:rowOff>121947</xdr:rowOff>
    </xdr:from>
    <xdr:to>
      <xdr:col>93</xdr:col>
      <xdr:colOff>3756</xdr:colOff>
      <xdr:row>59</xdr:row>
      <xdr:rowOff>96744</xdr:rowOff>
    </xdr:to>
    <xdr:sp macro="" textlink="">
      <xdr:nvSpPr>
        <xdr:cNvPr id="32517"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58</xdr:row>
      <xdr:rowOff>121947</xdr:rowOff>
    </xdr:from>
    <xdr:to>
      <xdr:col>94</xdr:col>
      <xdr:colOff>3756</xdr:colOff>
      <xdr:row>59</xdr:row>
      <xdr:rowOff>96744</xdr:rowOff>
    </xdr:to>
    <xdr:sp macro="" textlink="">
      <xdr:nvSpPr>
        <xdr:cNvPr id="32518" name="WordArt 6"/>
        <xdr:cNvSpPr>
          <a:spLocks noChangeArrowheads="1" noChangeShapeType="1" noTextEdit="1"/>
        </xdr:cNvSpPr>
      </xdr:nvSpPr>
      <xdr:spPr bwMode="auto">
        <a:xfrm>
          <a:off x="1437931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58</xdr:row>
      <xdr:rowOff>121947</xdr:rowOff>
    </xdr:from>
    <xdr:to>
      <xdr:col>93</xdr:col>
      <xdr:colOff>1012243</xdr:colOff>
      <xdr:row>59</xdr:row>
      <xdr:rowOff>96744</xdr:rowOff>
    </xdr:to>
    <xdr:sp macro="" textlink="">
      <xdr:nvSpPr>
        <xdr:cNvPr id="32519"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58</xdr:row>
      <xdr:rowOff>121947</xdr:rowOff>
    </xdr:from>
    <xdr:to>
      <xdr:col>93</xdr:col>
      <xdr:colOff>1012243</xdr:colOff>
      <xdr:row>59</xdr:row>
      <xdr:rowOff>96744</xdr:rowOff>
    </xdr:to>
    <xdr:sp macro="" textlink="">
      <xdr:nvSpPr>
        <xdr:cNvPr id="32520"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58</xdr:row>
      <xdr:rowOff>121947</xdr:rowOff>
    </xdr:from>
    <xdr:to>
      <xdr:col>92</xdr:col>
      <xdr:colOff>3756</xdr:colOff>
      <xdr:row>59</xdr:row>
      <xdr:rowOff>96744</xdr:rowOff>
    </xdr:to>
    <xdr:sp macro="" textlink="">
      <xdr:nvSpPr>
        <xdr:cNvPr id="32521"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58</xdr:row>
      <xdr:rowOff>121947</xdr:rowOff>
    </xdr:from>
    <xdr:to>
      <xdr:col>92</xdr:col>
      <xdr:colOff>3756</xdr:colOff>
      <xdr:row>59</xdr:row>
      <xdr:rowOff>96744</xdr:rowOff>
    </xdr:to>
    <xdr:sp macro="" textlink="">
      <xdr:nvSpPr>
        <xdr:cNvPr id="32522"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58</xdr:row>
      <xdr:rowOff>121947</xdr:rowOff>
    </xdr:from>
    <xdr:to>
      <xdr:col>92</xdr:col>
      <xdr:colOff>3756</xdr:colOff>
      <xdr:row>59</xdr:row>
      <xdr:rowOff>96744</xdr:rowOff>
    </xdr:to>
    <xdr:sp macro="" textlink="">
      <xdr:nvSpPr>
        <xdr:cNvPr id="32523"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58</xdr:row>
      <xdr:rowOff>121947</xdr:rowOff>
    </xdr:from>
    <xdr:to>
      <xdr:col>92</xdr:col>
      <xdr:colOff>3756</xdr:colOff>
      <xdr:row>59</xdr:row>
      <xdr:rowOff>96744</xdr:rowOff>
    </xdr:to>
    <xdr:sp macro="" textlink="">
      <xdr:nvSpPr>
        <xdr:cNvPr id="32524"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58</xdr:row>
      <xdr:rowOff>121947</xdr:rowOff>
    </xdr:from>
    <xdr:to>
      <xdr:col>92</xdr:col>
      <xdr:colOff>3756</xdr:colOff>
      <xdr:row>59</xdr:row>
      <xdr:rowOff>96744</xdr:rowOff>
    </xdr:to>
    <xdr:sp macro="" textlink="">
      <xdr:nvSpPr>
        <xdr:cNvPr id="32525"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58</xdr:row>
      <xdr:rowOff>121947</xdr:rowOff>
    </xdr:from>
    <xdr:to>
      <xdr:col>92</xdr:col>
      <xdr:colOff>3756</xdr:colOff>
      <xdr:row>59</xdr:row>
      <xdr:rowOff>96744</xdr:rowOff>
    </xdr:to>
    <xdr:sp macro="" textlink="">
      <xdr:nvSpPr>
        <xdr:cNvPr id="32526"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58</xdr:row>
      <xdr:rowOff>121947</xdr:rowOff>
    </xdr:from>
    <xdr:to>
      <xdr:col>93</xdr:col>
      <xdr:colOff>3756</xdr:colOff>
      <xdr:row>59</xdr:row>
      <xdr:rowOff>96744</xdr:rowOff>
    </xdr:to>
    <xdr:sp macro="" textlink="">
      <xdr:nvSpPr>
        <xdr:cNvPr id="32527"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58</xdr:row>
      <xdr:rowOff>121947</xdr:rowOff>
    </xdr:from>
    <xdr:to>
      <xdr:col>93</xdr:col>
      <xdr:colOff>3756</xdr:colOff>
      <xdr:row>59</xdr:row>
      <xdr:rowOff>96744</xdr:rowOff>
    </xdr:to>
    <xdr:sp macro="" textlink="">
      <xdr:nvSpPr>
        <xdr:cNvPr id="32528"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58</xdr:row>
      <xdr:rowOff>121947</xdr:rowOff>
    </xdr:from>
    <xdr:to>
      <xdr:col>93</xdr:col>
      <xdr:colOff>3756</xdr:colOff>
      <xdr:row>59</xdr:row>
      <xdr:rowOff>96744</xdr:rowOff>
    </xdr:to>
    <xdr:sp macro="" textlink="">
      <xdr:nvSpPr>
        <xdr:cNvPr id="32529"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58</xdr:row>
      <xdr:rowOff>121947</xdr:rowOff>
    </xdr:from>
    <xdr:to>
      <xdr:col>93</xdr:col>
      <xdr:colOff>3756</xdr:colOff>
      <xdr:row>59</xdr:row>
      <xdr:rowOff>96744</xdr:rowOff>
    </xdr:to>
    <xdr:sp macro="" textlink="">
      <xdr:nvSpPr>
        <xdr:cNvPr id="32530"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58</xdr:row>
      <xdr:rowOff>121947</xdr:rowOff>
    </xdr:from>
    <xdr:to>
      <xdr:col>93</xdr:col>
      <xdr:colOff>3756</xdr:colOff>
      <xdr:row>59</xdr:row>
      <xdr:rowOff>96744</xdr:rowOff>
    </xdr:to>
    <xdr:sp macro="" textlink="">
      <xdr:nvSpPr>
        <xdr:cNvPr id="32531"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58</xdr:row>
      <xdr:rowOff>121947</xdr:rowOff>
    </xdr:from>
    <xdr:to>
      <xdr:col>93</xdr:col>
      <xdr:colOff>3756</xdr:colOff>
      <xdr:row>59</xdr:row>
      <xdr:rowOff>96744</xdr:rowOff>
    </xdr:to>
    <xdr:sp macro="" textlink="">
      <xdr:nvSpPr>
        <xdr:cNvPr id="32532"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58</xdr:row>
      <xdr:rowOff>121947</xdr:rowOff>
    </xdr:from>
    <xdr:to>
      <xdr:col>95</xdr:col>
      <xdr:colOff>3756</xdr:colOff>
      <xdr:row>59</xdr:row>
      <xdr:rowOff>96744</xdr:rowOff>
    </xdr:to>
    <xdr:sp macro="" textlink="">
      <xdr:nvSpPr>
        <xdr:cNvPr id="32533" name="WordArt 6"/>
        <xdr:cNvSpPr>
          <a:spLocks noChangeArrowheads="1" noChangeShapeType="1" noTextEdit="1"/>
        </xdr:cNvSpPr>
      </xdr:nvSpPr>
      <xdr:spPr bwMode="auto">
        <a:xfrm>
          <a:off x="1448218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58</xdr:row>
      <xdr:rowOff>121947</xdr:rowOff>
    </xdr:from>
    <xdr:to>
      <xdr:col>95</xdr:col>
      <xdr:colOff>3756</xdr:colOff>
      <xdr:row>59</xdr:row>
      <xdr:rowOff>96744</xdr:rowOff>
    </xdr:to>
    <xdr:sp macro="" textlink="">
      <xdr:nvSpPr>
        <xdr:cNvPr id="32534" name="WordArt 6"/>
        <xdr:cNvSpPr>
          <a:spLocks noChangeArrowheads="1" noChangeShapeType="1" noTextEdit="1"/>
        </xdr:cNvSpPr>
      </xdr:nvSpPr>
      <xdr:spPr bwMode="auto">
        <a:xfrm>
          <a:off x="1448218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58</xdr:row>
      <xdr:rowOff>121947</xdr:rowOff>
    </xdr:from>
    <xdr:to>
      <xdr:col>96</xdr:col>
      <xdr:colOff>3756</xdr:colOff>
      <xdr:row>59</xdr:row>
      <xdr:rowOff>96744</xdr:rowOff>
    </xdr:to>
    <xdr:sp macro="" textlink="">
      <xdr:nvSpPr>
        <xdr:cNvPr id="32535" name="WordArt 6"/>
        <xdr:cNvSpPr>
          <a:spLocks noChangeArrowheads="1" noChangeShapeType="1" noTextEdit="1"/>
        </xdr:cNvSpPr>
      </xdr:nvSpPr>
      <xdr:spPr bwMode="auto">
        <a:xfrm>
          <a:off x="1458505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58</xdr:row>
      <xdr:rowOff>121947</xdr:rowOff>
    </xdr:from>
    <xdr:to>
      <xdr:col>96</xdr:col>
      <xdr:colOff>3756</xdr:colOff>
      <xdr:row>59</xdr:row>
      <xdr:rowOff>96744</xdr:rowOff>
    </xdr:to>
    <xdr:sp macro="" textlink="">
      <xdr:nvSpPr>
        <xdr:cNvPr id="32536" name="WordArt 6"/>
        <xdr:cNvSpPr>
          <a:spLocks noChangeArrowheads="1" noChangeShapeType="1" noTextEdit="1"/>
        </xdr:cNvSpPr>
      </xdr:nvSpPr>
      <xdr:spPr bwMode="auto">
        <a:xfrm>
          <a:off x="1458505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58</xdr:row>
      <xdr:rowOff>121947</xdr:rowOff>
    </xdr:from>
    <xdr:to>
      <xdr:col>97</xdr:col>
      <xdr:colOff>3756</xdr:colOff>
      <xdr:row>59</xdr:row>
      <xdr:rowOff>96744</xdr:rowOff>
    </xdr:to>
    <xdr:sp macro="" textlink="">
      <xdr:nvSpPr>
        <xdr:cNvPr id="32537" name="WordArt 6"/>
        <xdr:cNvSpPr>
          <a:spLocks noChangeArrowheads="1" noChangeShapeType="1" noTextEdit="1"/>
        </xdr:cNvSpPr>
      </xdr:nvSpPr>
      <xdr:spPr bwMode="auto">
        <a:xfrm>
          <a:off x="1468792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58</xdr:row>
      <xdr:rowOff>121947</xdr:rowOff>
    </xdr:from>
    <xdr:to>
      <xdr:col>97</xdr:col>
      <xdr:colOff>3756</xdr:colOff>
      <xdr:row>59</xdr:row>
      <xdr:rowOff>96744</xdr:rowOff>
    </xdr:to>
    <xdr:sp macro="" textlink="">
      <xdr:nvSpPr>
        <xdr:cNvPr id="32538" name="WordArt 6"/>
        <xdr:cNvSpPr>
          <a:spLocks noChangeArrowheads="1" noChangeShapeType="1" noTextEdit="1"/>
        </xdr:cNvSpPr>
      </xdr:nvSpPr>
      <xdr:spPr bwMode="auto">
        <a:xfrm>
          <a:off x="1468792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83"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64</xdr:row>
      <xdr:rowOff>121947</xdr:rowOff>
    </xdr:from>
    <xdr:to>
      <xdr:col>83</xdr:col>
      <xdr:colOff>1012243</xdr:colOff>
      <xdr:row>65</xdr:row>
      <xdr:rowOff>96744</xdr:rowOff>
    </xdr:to>
    <xdr:sp macro="" textlink="">
      <xdr:nvSpPr>
        <xdr:cNvPr id="32584"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64</xdr:row>
      <xdr:rowOff>121947</xdr:rowOff>
    </xdr:from>
    <xdr:to>
      <xdr:col>83</xdr:col>
      <xdr:colOff>1012243</xdr:colOff>
      <xdr:row>65</xdr:row>
      <xdr:rowOff>96744</xdr:rowOff>
    </xdr:to>
    <xdr:sp macro="" textlink="">
      <xdr:nvSpPr>
        <xdr:cNvPr id="32585"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86"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64</xdr:row>
      <xdr:rowOff>121947</xdr:rowOff>
    </xdr:from>
    <xdr:to>
      <xdr:col>83</xdr:col>
      <xdr:colOff>1012243</xdr:colOff>
      <xdr:row>65</xdr:row>
      <xdr:rowOff>96744</xdr:rowOff>
    </xdr:to>
    <xdr:sp macro="" textlink="">
      <xdr:nvSpPr>
        <xdr:cNvPr id="32587"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64</xdr:row>
      <xdr:rowOff>121947</xdr:rowOff>
    </xdr:from>
    <xdr:to>
      <xdr:col>83</xdr:col>
      <xdr:colOff>1012243</xdr:colOff>
      <xdr:row>65</xdr:row>
      <xdr:rowOff>96744</xdr:rowOff>
    </xdr:to>
    <xdr:sp macro="" textlink="">
      <xdr:nvSpPr>
        <xdr:cNvPr id="32588" name="WordArt 6"/>
        <xdr:cNvSpPr>
          <a:spLocks noChangeArrowheads="1" noChangeShapeType="1" noTextEdit="1"/>
        </xdr:cNvSpPr>
      </xdr:nvSpPr>
      <xdr:spPr bwMode="auto">
        <a:xfrm>
          <a:off x="13312399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89"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0"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1"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2"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3"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4"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5"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6"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7"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8"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599"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64</xdr:row>
      <xdr:rowOff>121947</xdr:rowOff>
    </xdr:from>
    <xdr:to>
      <xdr:col>83</xdr:col>
      <xdr:colOff>3756</xdr:colOff>
      <xdr:row>65</xdr:row>
      <xdr:rowOff>96744</xdr:rowOff>
    </xdr:to>
    <xdr:sp macro="" textlink="">
      <xdr:nvSpPr>
        <xdr:cNvPr id="32600" name="WordArt 6"/>
        <xdr:cNvSpPr>
          <a:spLocks noChangeArrowheads="1" noChangeShapeType="1" noTextEdit="1"/>
        </xdr:cNvSpPr>
      </xdr:nvSpPr>
      <xdr:spPr bwMode="auto">
        <a:xfrm>
          <a:off x="13211550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64</xdr:row>
      <xdr:rowOff>121947</xdr:rowOff>
    </xdr:from>
    <xdr:to>
      <xdr:col>93</xdr:col>
      <xdr:colOff>3756</xdr:colOff>
      <xdr:row>65</xdr:row>
      <xdr:rowOff>96744</xdr:rowOff>
    </xdr:to>
    <xdr:sp macro="" textlink="">
      <xdr:nvSpPr>
        <xdr:cNvPr id="32601"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64</xdr:row>
      <xdr:rowOff>121947</xdr:rowOff>
    </xdr:from>
    <xdr:to>
      <xdr:col>94</xdr:col>
      <xdr:colOff>3756</xdr:colOff>
      <xdr:row>65</xdr:row>
      <xdr:rowOff>96744</xdr:rowOff>
    </xdr:to>
    <xdr:sp macro="" textlink="">
      <xdr:nvSpPr>
        <xdr:cNvPr id="38263" name="WordArt 6"/>
        <xdr:cNvSpPr>
          <a:spLocks noChangeArrowheads="1" noChangeShapeType="1" noTextEdit="1"/>
        </xdr:cNvSpPr>
      </xdr:nvSpPr>
      <xdr:spPr bwMode="auto">
        <a:xfrm>
          <a:off x="1437931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64</xdr:row>
      <xdr:rowOff>121947</xdr:rowOff>
    </xdr:from>
    <xdr:to>
      <xdr:col>93</xdr:col>
      <xdr:colOff>1012243</xdr:colOff>
      <xdr:row>65</xdr:row>
      <xdr:rowOff>96744</xdr:rowOff>
    </xdr:to>
    <xdr:sp macro="" textlink="">
      <xdr:nvSpPr>
        <xdr:cNvPr id="38264"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64</xdr:row>
      <xdr:rowOff>121947</xdr:rowOff>
    </xdr:from>
    <xdr:to>
      <xdr:col>93</xdr:col>
      <xdr:colOff>1012243</xdr:colOff>
      <xdr:row>65</xdr:row>
      <xdr:rowOff>96744</xdr:rowOff>
    </xdr:to>
    <xdr:sp macro="" textlink="">
      <xdr:nvSpPr>
        <xdr:cNvPr id="38265"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64</xdr:row>
      <xdr:rowOff>121947</xdr:rowOff>
    </xdr:from>
    <xdr:to>
      <xdr:col>93</xdr:col>
      <xdr:colOff>3756</xdr:colOff>
      <xdr:row>65</xdr:row>
      <xdr:rowOff>96744</xdr:rowOff>
    </xdr:to>
    <xdr:sp macro="" textlink="">
      <xdr:nvSpPr>
        <xdr:cNvPr id="38266"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94</xdr:col>
      <xdr:colOff>3756</xdr:colOff>
      <xdr:row>64</xdr:row>
      <xdr:rowOff>121947</xdr:rowOff>
    </xdr:from>
    <xdr:to>
      <xdr:col>94</xdr:col>
      <xdr:colOff>3756</xdr:colOff>
      <xdr:row>65</xdr:row>
      <xdr:rowOff>96744</xdr:rowOff>
    </xdr:to>
    <xdr:sp macro="" textlink="">
      <xdr:nvSpPr>
        <xdr:cNvPr id="38267" name="WordArt 6"/>
        <xdr:cNvSpPr>
          <a:spLocks noChangeArrowheads="1" noChangeShapeType="1" noTextEdit="1"/>
        </xdr:cNvSpPr>
      </xdr:nvSpPr>
      <xdr:spPr bwMode="auto">
        <a:xfrm>
          <a:off x="1437931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64</xdr:row>
      <xdr:rowOff>121947</xdr:rowOff>
    </xdr:from>
    <xdr:to>
      <xdr:col>93</xdr:col>
      <xdr:colOff>1012243</xdr:colOff>
      <xdr:row>65</xdr:row>
      <xdr:rowOff>96744</xdr:rowOff>
    </xdr:to>
    <xdr:sp macro="" textlink="">
      <xdr:nvSpPr>
        <xdr:cNvPr id="38268"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1012243</xdr:colOff>
      <xdr:row>64</xdr:row>
      <xdr:rowOff>121947</xdr:rowOff>
    </xdr:from>
    <xdr:to>
      <xdr:col>93</xdr:col>
      <xdr:colOff>1012243</xdr:colOff>
      <xdr:row>65</xdr:row>
      <xdr:rowOff>96744</xdr:rowOff>
    </xdr:to>
    <xdr:sp macro="" textlink="">
      <xdr:nvSpPr>
        <xdr:cNvPr id="38269" name="WordArt 6"/>
        <xdr:cNvSpPr>
          <a:spLocks noChangeArrowheads="1" noChangeShapeType="1" noTextEdit="1"/>
        </xdr:cNvSpPr>
      </xdr:nvSpPr>
      <xdr:spPr bwMode="auto">
        <a:xfrm>
          <a:off x="143772943"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64</xdr:row>
      <xdr:rowOff>121947</xdr:rowOff>
    </xdr:from>
    <xdr:to>
      <xdr:col>92</xdr:col>
      <xdr:colOff>3756</xdr:colOff>
      <xdr:row>65</xdr:row>
      <xdr:rowOff>96744</xdr:rowOff>
    </xdr:to>
    <xdr:sp macro="" textlink="">
      <xdr:nvSpPr>
        <xdr:cNvPr id="38270"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64</xdr:row>
      <xdr:rowOff>121947</xdr:rowOff>
    </xdr:from>
    <xdr:to>
      <xdr:col>92</xdr:col>
      <xdr:colOff>3756</xdr:colOff>
      <xdr:row>65</xdr:row>
      <xdr:rowOff>96744</xdr:rowOff>
    </xdr:to>
    <xdr:sp macro="" textlink="">
      <xdr:nvSpPr>
        <xdr:cNvPr id="38271"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64</xdr:row>
      <xdr:rowOff>121947</xdr:rowOff>
    </xdr:from>
    <xdr:to>
      <xdr:col>92</xdr:col>
      <xdr:colOff>3756</xdr:colOff>
      <xdr:row>65</xdr:row>
      <xdr:rowOff>96744</xdr:rowOff>
    </xdr:to>
    <xdr:sp macro="" textlink="">
      <xdr:nvSpPr>
        <xdr:cNvPr id="38272"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64</xdr:row>
      <xdr:rowOff>121947</xdr:rowOff>
    </xdr:from>
    <xdr:to>
      <xdr:col>92</xdr:col>
      <xdr:colOff>3756</xdr:colOff>
      <xdr:row>65</xdr:row>
      <xdr:rowOff>96744</xdr:rowOff>
    </xdr:to>
    <xdr:sp macro="" textlink="">
      <xdr:nvSpPr>
        <xdr:cNvPr id="38273"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64</xdr:row>
      <xdr:rowOff>121947</xdr:rowOff>
    </xdr:from>
    <xdr:to>
      <xdr:col>92</xdr:col>
      <xdr:colOff>3756</xdr:colOff>
      <xdr:row>65</xdr:row>
      <xdr:rowOff>96744</xdr:rowOff>
    </xdr:to>
    <xdr:sp macro="" textlink="">
      <xdr:nvSpPr>
        <xdr:cNvPr id="38274"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92</xdr:col>
      <xdr:colOff>3756</xdr:colOff>
      <xdr:row>64</xdr:row>
      <xdr:rowOff>121947</xdr:rowOff>
    </xdr:from>
    <xdr:to>
      <xdr:col>92</xdr:col>
      <xdr:colOff>3756</xdr:colOff>
      <xdr:row>65</xdr:row>
      <xdr:rowOff>96744</xdr:rowOff>
    </xdr:to>
    <xdr:sp macro="" textlink="">
      <xdr:nvSpPr>
        <xdr:cNvPr id="38275" name="WordArt 6"/>
        <xdr:cNvSpPr>
          <a:spLocks noChangeArrowheads="1" noChangeShapeType="1" noTextEdit="1"/>
        </xdr:cNvSpPr>
      </xdr:nvSpPr>
      <xdr:spPr bwMode="auto">
        <a:xfrm>
          <a:off x="1417357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64</xdr:row>
      <xdr:rowOff>121947</xdr:rowOff>
    </xdr:from>
    <xdr:to>
      <xdr:col>93</xdr:col>
      <xdr:colOff>3756</xdr:colOff>
      <xdr:row>65</xdr:row>
      <xdr:rowOff>96744</xdr:rowOff>
    </xdr:to>
    <xdr:sp macro="" textlink="">
      <xdr:nvSpPr>
        <xdr:cNvPr id="38276"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64</xdr:row>
      <xdr:rowOff>121947</xdr:rowOff>
    </xdr:from>
    <xdr:to>
      <xdr:col>93</xdr:col>
      <xdr:colOff>3756</xdr:colOff>
      <xdr:row>65</xdr:row>
      <xdr:rowOff>96744</xdr:rowOff>
    </xdr:to>
    <xdr:sp macro="" textlink="">
      <xdr:nvSpPr>
        <xdr:cNvPr id="38277"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64</xdr:row>
      <xdr:rowOff>121947</xdr:rowOff>
    </xdr:from>
    <xdr:to>
      <xdr:col>93</xdr:col>
      <xdr:colOff>3756</xdr:colOff>
      <xdr:row>65</xdr:row>
      <xdr:rowOff>96744</xdr:rowOff>
    </xdr:to>
    <xdr:sp macro="" textlink="">
      <xdr:nvSpPr>
        <xdr:cNvPr id="38278"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64</xdr:row>
      <xdr:rowOff>121947</xdr:rowOff>
    </xdr:from>
    <xdr:to>
      <xdr:col>93</xdr:col>
      <xdr:colOff>3756</xdr:colOff>
      <xdr:row>65</xdr:row>
      <xdr:rowOff>96744</xdr:rowOff>
    </xdr:to>
    <xdr:sp macro="" textlink="">
      <xdr:nvSpPr>
        <xdr:cNvPr id="38279"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64</xdr:row>
      <xdr:rowOff>121947</xdr:rowOff>
    </xdr:from>
    <xdr:to>
      <xdr:col>93</xdr:col>
      <xdr:colOff>3756</xdr:colOff>
      <xdr:row>65</xdr:row>
      <xdr:rowOff>96744</xdr:rowOff>
    </xdr:to>
    <xdr:sp macro="" textlink="">
      <xdr:nvSpPr>
        <xdr:cNvPr id="38280"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93</xdr:col>
      <xdr:colOff>3756</xdr:colOff>
      <xdr:row>64</xdr:row>
      <xdr:rowOff>121947</xdr:rowOff>
    </xdr:from>
    <xdr:to>
      <xdr:col>93</xdr:col>
      <xdr:colOff>3756</xdr:colOff>
      <xdr:row>65</xdr:row>
      <xdr:rowOff>96744</xdr:rowOff>
    </xdr:to>
    <xdr:sp macro="" textlink="">
      <xdr:nvSpPr>
        <xdr:cNvPr id="38281" name="WordArt 6"/>
        <xdr:cNvSpPr>
          <a:spLocks noChangeArrowheads="1" noChangeShapeType="1" noTextEdit="1"/>
        </xdr:cNvSpPr>
      </xdr:nvSpPr>
      <xdr:spPr bwMode="auto">
        <a:xfrm>
          <a:off x="1427644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64</xdr:row>
      <xdr:rowOff>121947</xdr:rowOff>
    </xdr:from>
    <xdr:to>
      <xdr:col>95</xdr:col>
      <xdr:colOff>3756</xdr:colOff>
      <xdr:row>65</xdr:row>
      <xdr:rowOff>96744</xdr:rowOff>
    </xdr:to>
    <xdr:sp macro="" textlink="">
      <xdr:nvSpPr>
        <xdr:cNvPr id="38282" name="WordArt 6"/>
        <xdr:cNvSpPr>
          <a:spLocks noChangeArrowheads="1" noChangeShapeType="1" noTextEdit="1"/>
        </xdr:cNvSpPr>
      </xdr:nvSpPr>
      <xdr:spPr bwMode="auto">
        <a:xfrm>
          <a:off x="1448218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95</xdr:col>
      <xdr:colOff>3756</xdr:colOff>
      <xdr:row>64</xdr:row>
      <xdr:rowOff>121947</xdr:rowOff>
    </xdr:from>
    <xdr:to>
      <xdr:col>95</xdr:col>
      <xdr:colOff>3756</xdr:colOff>
      <xdr:row>65</xdr:row>
      <xdr:rowOff>96744</xdr:rowOff>
    </xdr:to>
    <xdr:sp macro="" textlink="">
      <xdr:nvSpPr>
        <xdr:cNvPr id="38283" name="WordArt 6"/>
        <xdr:cNvSpPr>
          <a:spLocks noChangeArrowheads="1" noChangeShapeType="1" noTextEdit="1"/>
        </xdr:cNvSpPr>
      </xdr:nvSpPr>
      <xdr:spPr bwMode="auto">
        <a:xfrm>
          <a:off x="1448218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64</xdr:row>
      <xdr:rowOff>121947</xdr:rowOff>
    </xdr:from>
    <xdr:to>
      <xdr:col>96</xdr:col>
      <xdr:colOff>3756</xdr:colOff>
      <xdr:row>65</xdr:row>
      <xdr:rowOff>96744</xdr:rowOff>
    </xdr:to>
    <xdr:sp macro="" textlink="">
      <xdr:nvSpPr>
        <xdr:cNvPr id="38284" name="WordArt 6"/>
        <xdr:cNvSpPr>
          <a:spLocks noChangeArrowheads="1" noChangeShapeType="1" noTextEdit="1"/>
        </xdr:cNvSpPr>
      </xdr:nvSpPr>
      <xdr:spPr bwMode="auto">
        <a:xfrm>
          <a:off x="1458505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96</xdr:col>
      <xdr:colOff>3756</xdr:colOff>
      <xdr:row>64</xdr:row>
      <xdr:rowOff>121947</xdr:rowOff>
    </xdr:from>
    <xdr:to>
      <xdr:col>96</xdr:col>
      <xdr:colOff>3756</xdr:colOff>
      <xdr:row>65</xdr:row>
      <xdr:rowOff>96744</xdr:rowOff>
    </xdr:to>
    <xdr:sp macro="" textlink="">
      <xdr:nvSpPr>
        <xdr:cNvPr id="38285" name="WordArt 6"/>
        <xdr:cNvSpPr>
          <a:spLocks noChangeArrowheads="1" noChangeShapeType="1" noTextEdit="1"/>
        </xdr:cNvSpPr>
      </xdr:nvSpPr>
      <xdr:spPr bwMode="auto">
        <a:xfrm>
          <a:off x="1458505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64</xdr:row>
      <xdr:rowOff>121947</xdr:rowOff>
    </xdr:from>
    <xdr:to>
      <xdr:col>97</xdr:col>
      <xdr:colOff>3756</xdr:colOff>
      <xdr:row>65</xdr:row>
      <xdr:rowOff>96744</xdr:rowOff>
    </xdr:to>
    <xdr:sp macro="" textlink="">
      <xdr:nvSpPr>
        <xdr:cNvPr id="38286" name="WordArt 6"/>
        <xdr:cNvSpPr>
          <a:spLocks noChangeArrowheads="1" noChangeShapeType="1" noTextEdit="1"/>
        </xdr:cNvSpPr>
      </xdr:nvSpPr>
      <xdr:spPr bwMode="auto">
        <a:xfrm>
          <a:off x="1468792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97</xdr:col>
      <xdr:colOff>3756</xdr:colOff>
      <xdr:row>64</xdr:row>
      <xdr:rowOff>121947</xdr:rowOff>
    </xdr:from>
    <xdr:to>
      <xdr:col>97</xdr:col>
      <xdr:colOff>3756</xdr:colOff>
      <xdr:row>65</xdr:row>
      <xdr:rowOff>96744</xdr:rowOff>
    </xdr:to>
    <xdr:sp macro="" textlink="">
      <xdr:nvSpPr>
        <xdr:cNvPr id="38287" name="WordArt 6"/>
        <xdr:cNvSpPr>
          <a:spLocks noChangeArrowheads="1" noChangeShapeType="1" noTextEdit="1"/>
        </xdr:cNvSpPr>
      </xdr:nvSpPr>
      <xdr:spPr bwMode="auto">
        <a:xfrm>
          <a:off x="146879256" y="18829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461"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462"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463"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464"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465"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466"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467"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468"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469"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470"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44471" name="WordArt 5"/>
        <xdr:cNvSpPr>
          <a:spLocks noChangeArrowheads="1" noChangeShapeType="1" noTextEdit="1"/>
        </xdr:cNvSpPr>
      </xdr:nvSpPr>
      <xdr:spPr bwMode="auto">
        <a:xfrm>
          <a:off x="35111743" y="754062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44472" name="WordArt 6"/>
        <xdr:cNvSpPr>
          <a:spLocks noChangeArrowheads="1" noChangeShapeType="1" noTextEdit="1"/>
        </xdr:cNvSpPr>
      </xdr:nvSpPr>
      <xdr:spPr bwMode="auto">
        <a:xfrm>
          <a:off x="35111743" y="710882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44473" name="WordArt 5"/>
        <xdr:cNvSpPr>
          <a:spLocks noChangeArrowheads="1" noChangeShapeType="1" noTextEdit="1"/>
        </xdr:cNvSpPr>
      </xdr:nvSpPr>
      <xdr:spPr bwMode="auto">
        <a:xfrm>
          <a:off x="35111743" y="754062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44474" name="WordArt 6"/>
        <xdr:cNvSpPr>
          <a:spLocks noChangeArrowheads="1" noChangeShapeType="1" noTextEdit="1"/>
        </xdr:cNvSpPr>
      </xdr:nvSpPr>
      <xdr:spPr bwMode="auto">
        <a:xfrm>
          <a:off x="35111743" y="710882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44475" name="WordArt 5"/>
        <xdr:cNvSpPr>
          <a:spLocks noChangeArrowheads="1" noChangeShapeType="1" noTextEdit="1"/>
        </xdr:cNvSpPr>
      </xdr:nvSpPr>
      <xdr:spPr bwMode="auto">
        <a:xfrm>
          <a:off x="35111743" y="709424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44476" name="WordArt 6"/>
        <xdr:cNvSpPr>
          <a:spLocks noChangeArrowheads="1" noChangeShapeType="1" noTextEdit="1"/>
        </xdr:cNvSpPr>
      </xdr:nvSpPr>
      <xdr:spPr bwMode="auto">
        <a:xfrm>
          <a:off x="35111743" y="666244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44477" name="WordArt 5"/>
        <xdr:cNvSpPr>
          <a:spLocks noChangeArrowheads="1" noChangeShapeType="1" noTextEdit="1"/>
        </xdr:cNvSpPr>
      </xdr:nvSpPr>
      <xdr:spPr bwMode="auto">
        <a:xfrm>
          <a:off x="35111743" y="709424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44478" name="WordArt 6"/>
        <xdr:cNvSpPr>
          <a:spLocks noChangeArrowheads="1" noChangeShapeType="1" noTextEdit="1"/>
        </xdr:cNvSpPr>
      </xdr:nvSpPr>
      <xdr:spPr bwMode="auto">
        <a:xfrm>
          <a:off x="35111743" y="666244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44479" name="WordArt 5"/>
        <xdr:cNvSpPr>
          <a:spLocks noChangeArrowheads="1" noChangeShapeType="1" noTextEdit="1"/>
        </xdr:cNvSpPr>
      </xdr:nvSpPr>
      <xdr:spPr bwMode="auto">
        <a:xfrm>
          <a:off x="35111743" y="731743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44480" name="WordArt 5"/>
        <xdr:cNvSpPr>
          <a:spLocks noChangeArrowheads="1" noChangeShapeType="1" noTextEdit="1"/>
        </xdr:cNvSpPr>
      </xdr:nvSpPr>
      <xdr:spPr bwMode="auto">
        <a:xfrm>
          <a:off x="35111743" y="731743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44481" name="WordArt 5"/>
        <xdr:cNvSpPr>
          <a:spLocks noChangeArrowheads="1" noChangeShapeType="1" noTextEdit="1"/>
        </xdr:cNvSpPr>
      </xdr:nvSpPr>
      <xdr:spPr bwMode="auto">
        <a:xfrm>
          <a:off x="34103256"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44482" name="WordArt 6"/>
        <xdr:cNvSpPr>
          <a:spLocks noChangeArrowheads="1" noChangeShapeType="1" noTextEdit="1"/>
        </xdr:cNvSpPr>
      </xdr:nvSpPr>
      <xdr:spPr bwMode="auto">
        <a:xfrm>
          <a:off x="34103256"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44483" name="WordArt 5"/>
        <xdr:cNvSpPr>
          <a:spLocks noChangeArrowheads="1" noChangeShapeType="1" noTextEdit="1"/>
        </xdr:cNvSpPr>
      </xdr:nvSpPr>
      <xdr:spPr bwMode="auto">
        <a:xfrm>
          <a:off x="34103256"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44484" name="WordArt 6"/>
        <xdr:cNvSpPr>
          <a:spLocks noChangeArrowheads="1" noChangeShapeType="1" noTextEdit="1"/>
        </xdr:cNvSpPr>
      </xdr:nvSpPr>
      <xdr:spPr bwMode="auto">
        <a:xfrm>
          <a:off x="34103256"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44485" name="WordArt 5"/>
        <xdr:cNvSpPr>
          <a:spLocks noChangeArrowheads="1" noChangeShapeType="1" noTextEdit="1"/>
        </xdr:cNvSpPr>
      </xdr:nvSpPr>
      <xdr:spPr bwMode="auto">
        <a:xfrm>
          <a:off x="34103256"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44486" name="WordArt 6"/>
        <xdr:cNvSpPr>
          <a:spLocks noChangeArrowheads="1" noChangeShapeType="1" noTextEdit="1"/>
        </xdr:cNvSpPr>
      </xdr:nvSpPr>
      <xdr:spPr bwMode="auto">
        <a:xfrm>
          <a:off x="34103256" y="6663386"/>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487"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488"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489"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490"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491"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492"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493"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494"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495"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496"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44497" name="WordArt 5"/>
        <xdr:cNvSpPr>
          <a:spLocks noChangeArrowheads="1" noChangeShapeType="1" noTextEdit="1"/>
        </xdr:cNvSpPr>
      </xdr:nvSpPr>
      <xdr:spPr bwMode="auto">
        <a:xfrm>
          <a:off x="35111743" y="754062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44498" name="WordArt 6"/>
        <xdr:cNvSpPr>
          <a:spLocks noChangeArrowheads="1" noChangeShapeType="1" noTextEdit="1"/>
        </xdr:cNvSpPr>
      </xdr:nvSpPr>
      <xdr:spPr bwMode="auto">
        <a:xfrm>
          <a:off x="35111743" y="710882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44499" name="WordArt 5"/>
        <xdr:cNvSpPr>
          <a:spLocks noChangeArrowheads="1" noChangeShapeType="1" noTextEdit="1"/>
        </xdr:cNvSpPr>
      </xdr:nvSpPr>
      <xdr:spPr bwMode="auto">
        <a:xfrm>
          <a:off x="35111743" y="754062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44500" name="WordArt 6"/>
        <xdr:cNvSpPr>
          <a:spLocks noChangeArrowheads="1" noChangeShapeType="1" noTextEdit="1"/>
        </xdr:cNvSpPr>
      </xdr:nvSpPr>
      <xdr:spPr bwMode="auto">
        <a:xfrm>
          <a:off x="35111743" y="710882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44501" name="WordArt 5"/>
        <xdr:cNvSpPr>
          <a:spLocks noChangeArrowheads="1" noChangeShapeType="1" noTextEdit="1"/>
        </xdr:cNvSpPr>
      </xdr:nvSpPr>
      <xdr:spPr bwMode="auto">
        <a:xfrm>
          <a:off x="35111743" y="709424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44502" name="WordArt 6"/>
        <xdr:cNvSpPr>
          <a:spLocks noChangeArrowheads="1" noChangeShapeType="1" noTextEdit="1"/>
        </xdr:cNvSpPr>
      </xdr:nvSpPr>
      <xdr:spPr bwMode="auto">
        <a:xfrm>
          <a:off x="35111743" y="666244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44503" name="WordArt 5"/>
        <xdr:cNvSpPr>
          <a:spLocks noChangeArrowheads="1" noChangeShapeType="1" noTextEdit="1"/>
        </xdr:cNvSpPr>
      </xdr:nvSpPr>
      <xdr:spPr bwMode="auto">
        <a:xfrm>
          <a:off x="35111743" y="709424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44504" name="WordArt 6"/>
        <xdr:cNvSpPr>
          <a:spLocks noChangeArrowheads="1" noChangeShapeType="1" noTextEdit="1"/>
        </xdr:cNvSpPr>
      </xdr:nvSpPr>
      <xdr:spPr bwMode="auto">
        <a:xfrm>
          <a:off x="35111743" y="666244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44505" name="WordArt 5"/>
        <xdr:cNvSpPr>
          <a:spLocks noChangeArrowheads="1" noChangeShapeType="1" noTextEdit="1"/>
        </xdr:cNvSpPr>
      </xdr:nvSpPr>
      <xdr:spPr bwMode="auto">
        <a:xfrm>
          <a:off x="35111743" y="731743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44506" name="WordArt 5"/>
        <xdr:cNvSpPr>
          <a:spLocks noChangeArrowheads="1" noChangeShapeType="1" noTextEdit="1"/>
        </xdr:cNvSpPr>
      </xdr:nvSpPr>
      <xdr:spPr bwMode="auto">
        <a:xfrm>
          <a:off x="35111743" y="731743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44507" name="WordArt 5"/>
        <xdr:cNvSpPr>
          <a:spLocks noChangeArrowheads="1" noChangeShapeType="1" noTextEdit="1"/>
        </xdr:cNvSpPr>
      </xdr:nvSpPr>
      <xdr:spPr bwMode="auto">
        <a:xfrm>
          <a:off x="34103256"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44508" name="WordArt 6"/>
        <xdr:cNvSpPr>
          <a:spLocks noChangeArrowheads="1" noChangeShapeType="1" noTextEdit="1"/>
        </xdr:cNvSpPr>
      </xdr:nvSpPr>
      <xdr:spPr bwMode="auto">
        <a:xfrm>
          <a:off x="34103256"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44509" name="WordArt 5"/>
        <xdr:cNvSpPr>
          <a:spLocks noChangeArrowheads="1" noChangeShapeType="1" noTextEdit="1"/>
        </xdr:cNvSpPr>
      </xdr:nvSpPr>
      <xdr:spPr bwMode="auto">
        <a:xfrm>
          <a:off x="34103256"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44510" name="WordArt 6"/>
        <xdr:cNvSpPr>
          <a:spLocks noChangeArrowheads="1" noChangeShapeType="1" noTextEdit="1"/>
        </xdr:cNvSpPr>
      </xdr:nvSpPr>
      <xdr:spPr bwMode="auto">
        <a:xfrm>
          <a:off x="34103256"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44511" name="WordArt 5"/>
        <xdr:cNvSpPr>
          <a:spLocks noChangeArrowheads="1" noChangeShapeType="1" noTextEdit="1"/>
        </xdr:cNvSpPr>
      </xdr:nvSpPr>
      <xdr:spPr bwMode="auto">
        <a:xfrm>
          <a:off x="34103256"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44512" name="WordArt 6"/>
        <xdr:cNvSpPr>
          <a:spLocks noChangeArrowheads="1" noChangeShapeType="1" noTextEdit="1"/>
        </xdr:cNvSpPr>
      </xdr:nvSpPr>
      <xdr:spPr bwMode="auto">
        <a:xfrm>
          <a:off x="34103256" y="6663386"/>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13"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14"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15"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16"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17"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18"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19"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20"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21"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22"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44523" name="WordArt 5"/>
        <xdr:cNvSpPr>
          <a:spLocks noChangeArrowheads="1" noChangeShapeType="1" noTextEdit="1"/>
        </xdr:cNvSpPr>
      </xdr:nvSpPr>
      <xdr:spPr bwMode="auto">
        <a:xfrm>
          <a:off x="35111743" y="754062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44524" name="WordArt 6"/>
        <xdr:cNvSpPr>
          <a:spLocks noChangeArrowheads="1" noChangeShapeType="1" noTextEdit="1"/>
        </xdr:cNvSpPr>
      </xdr:nvSpPr>
      <xdr:spPr bwMode="auto">
        <a:xfrm>
          <a:off x="35111743" y="710882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17</xdr:row>
      <xdr:rowOff>111125</xdr:rowOff>
    </xdr:from>
    <xdr:to>
      <xdr:col>48</xdr:col>
      <xdr:colOff>1012243</xdr:colOff>
      <xdr:row>18</xdr:row>
      <xdr:rowOff>82550</xdr:rowOff>
    </xdr:to>
    <xdr:sp macro="" textlink="">
      <xdr:nvSpPr>
        <xdr:cNvPr id="44525" name="WordArt 5"/>
        <xdr:cNvSpPr>
          <a:spLocks noChangeArrowheads="1" noChangeShapeType="1" noTextEdit="1"/>
        </xdr:cNvSpPr>
      </xdr:nvSpPr>
      <xdr:spPr bwMode="auto">
        <a:xfrm>
          <a:off x="35111743" y="754062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123825</xdr:rowOff>
    </xdr:from>
    <xdr:to>
      <xdr:col>48</xdr:col>
      <xdr:colOff>1012243</xdr:colOff>
      <xdr:row>16</xdr:row>
      <xdr:rowOff>98623</xdr:rowOff>
    </xdr:to>
    <xdr:sp macro="" textlink="">
      <xdr:nvSpPr>
        <xdr:cNvPr id="44526" name="WordArt 6"/>
        <xdr:cNvSpPr>
          <a:spLocks noChangeArrowheads="1" noChangeShapeType="1" noTextEdit="1"/>
        </xdr:cNvSpPr>
      </xdr:nvSpPr>
      <xdr:spPr bwMode="auto">
        <a:xfrm>
          <a:off x="35111743" y="710882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44527" name="WordArt 5"/>
        <xdr:cNvSpPr>
          <a:spLocks noChangeArrowheads="1" noChangeShapeType="1" noTextEdit="1"/>
        </xdr:cNvSpPr>
      </xdr:nvSpPr>
      <xdr:spPr bwMode="auto">
        <a:xfrm>
          <a:off x="35111743" y="709424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44528" name="WordArt 6"/>
        <xdr:cNvSpPr>
          <a:spLocks noChangeArrowheads="1" noChangeShapeType="1" noTextEdit="1"/>
        </xdr:cNvSpPr>
      </xdr:nvSpPr>
      <xdr:spPr bwMode="auto">
        <a:xfrm>
          <a:off x="35111743" y="666244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109246</xdr:rowOff>
    </xdr:from>
    <xdr:to>
      <xdr:col>48</xdr:col>
      <xdr:colOff>1012243</xdr:colOff>
      <xdr:row>16</xdr:row>
      <xdr:rowOff>90857</xdr:rowOff>
    </xdr:to>
    <xdr:sp macro="" textlink="">
      <xdr:nvSpPr>
        <xdr:cNvPr id="44529" name="WordArt 5"/>
        <xdr:cNvSpPr>
          <a:spLocks noChangeArrowheads="1" noChangeShapeType="1" noTextEdit="1"/>
        </xdr:cNvSpPr>
      </xdr:nvSpPr>
      <xdr:spPr bwMode="auto">
        <a:xfrm>
          <a:off x="35111743" y="709424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13</xdr:row>
      <xdr:rowOff>121947</xdr:rowOff>
    </xdr:from>
    <xdr:to>
      <xdr:col>48</xdr:col>
      <xdr:colOff>1012243</xdr:colOff>
      <xdr:row>14</xdr:row>
      <xdr:rowOff>96744</xdr:rowOff>
    </xdr:to>
    <xdr:sp macro="" textlink="">
      <xdr:nvSpPr>
        <xdr:cNvPr id="44530" name="WordArt 6"/>
        <xdr:cNvSpPr>
          <a:spLocks noChangeArrowheads="1" noChangeShapeType="1" noTextEdit="1"/>
        </xdr:cNvSpPr>
      </xdr:nvSpPr>
      <xdr:spPr bwMode="auto">
        <a:xfrm>
          <a:off x="35111743" y="666244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44531" name="WordArt 5"/>
        <xdr:cNvSpPr>
          <a:spLocks noChangeArrowheads="1" noChangeShapeType="1" noTextEdit="1"/>
        </xdr:cNvSpPr>
      </xdr:nvSpPr>
      <xdr:spPr bwMode="auto">
        <a:xfrm>
          <a:off x="35111743" y="731743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110186</xdr:rowOff>
    </xdr:from>
    <xdr:to>
      <xdr:col>48</xdr:col>
      <xdr:colOff>1012243</xdr:colOff>
      <xdr:row>17</xdr:row>
      <xdr:rowOff>91796</xdr:rowOff>
    </xdr:to>
    <xdr:sp macro="" textlink="">
      <xdr:nvSpPr>
        <xdr:cNvPr id="44532" name="WordArt 5"/>
        <xdr:cNvSpPr>
          <a:spLocks noChangeArrowheads="1" noChangeShapeType="1" noTextEdit="1"/>
        </xdr:cNvSpPr>
      </xdr:nvSpPr>
      <xdr:spPr bwMode="auto">
        <a:xfrm>
          <a:off x="35111743" y="731743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44533" name="WordArt 5"/>
        <xdr:cNvSpPr>
          <a:spLocks noChangeArrowheads="1" noChangeShapeType="1" noTextEdit="1"/>
        </xdr:cNvSpPr>
      </xdr:nvSpPr>
      <xdr:spPr bwMode="auto">
        <a:xfrm>
          <a:off x="34103256"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44534" name="WordArt 6"/>
        <xdr:cNvSpPr>
          <a:spLocks noChangeArrowheads="1" noChangeShapeType="1" noTextEdit="1"/>
        </xdr:cNvSpPr>
      </xdr:nvSpPr>
      <xdr:spPr bwMode="auto">
        <a:xfrm>
          <a:off x="34103256"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44535" name="WordArt 5"/>
        <xdr:cNvSpPr>
          <a:spLocks noChangeArrowheads="1" noChangeShapeType="1" noTextEdit="1"/>
        </xdr:cNvSpPr>
      </xdr:nvSpPr>
      <xdr:spPr bwMode="auto">
        <a:xfrm>
          <a:off x="34103256"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44536" name="WordArt 6"/>
        <xdr:cNvSpPr>
          <a:spLocks noChangeArrowheads="1" noChangeShapeType="1" noTextEdit="1"/>
        </xdr:cNvSpPr>
      </xdr:nvSpPr>
      <xdr:spPr bwMode="auto">
        <a:xfrm>
          <a:off x="34103256"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44537" name="WordArt 5"/>
        <xdr:cNvSpPr>
          <a:spLocks noChangeArrowheads="1" noChangeShapeType="1" noTextEdit="1"/>
        </xdr:cNvSpPr>
      </xdr:nvSpPr>
      <xdr:spPr bwMode="auto">
        <a:xfrm>
          <a:off x="34103256"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44538" name="WordArt 6"/>
        <xdr:cNvSpPr>
          <a:spLocks noChangeArrowheads="1" noChangeShapeType="1" noTextEdit="1"/>
        </xdr:cNvSpPr>
      </xdr:nvSpPr>
      <xdr:spPr bwMode="auto">
        <a:xfrm>
          <a:off x="34103256" y="6663386"/>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39"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40"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41"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42"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43"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44"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45"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46"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47"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48"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49"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50"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51"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52"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53"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1107493</xdr:colOff>
      <xdr:row>12</xdr:row>
      <xdr:rowOff>121947</xdr:rowOff>
    </xdr:from>
    <xdr:to>
      <xdr:col>48</xdr:col>
      <xdr:colOff>1107493</xdr:colOff>
      <xdr:row>13</xdr:row>
      <xdr:rowOff>96744</xdr:rowOff>
    </xdr:to>
    <xdr:sp macro="" textlink="">
      <xdr:nvSpPr>
        <xdr:cNvPr id="44554" name="WordArt 6"/>
        <xdr:cNvSpPr>
          <a:spLocks noChangeArrowheads="1" noChangeShapeType="1" noTextEdit="1"/>
        </xdr:cNvSpPr>
      </xdr:nvSpPr>
      <xdr:spPr bwMode="auto">
        <a:xfrm>
          <a:off x="3520699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55"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56"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57"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58"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59"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60"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61"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62"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63"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64"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65"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66"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67"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68"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16</xdr:row>
      <xdr:rowOff>111125</xdr:rowOff>
    </xdr:from>
    <xdr:to>
      <xdr:col>48</xdr:col>
      <xdr:colOff>3756</xdr:colOff>
      <xdr:row>17</xdr:row>
      <xdr:rowOff>82550</xdr:rowOff>
    </xdr:to>
    <xdr:sp macro="" textlink="">
      <xdr:nvSpPr>
        <xdr:cNvPr id="44569" name="WordArt 5"/>
        <xdr:cNvSpPr>
          <a:spLocks noChangeArrowheads="1" noChangeShapeType="1" noTextEdit="1"/>
        </xdr:cNvSpPr>
      </xdr:nvSpPr>
      <xdr:spPr bwMode="auto">
        <a:xfrm>
          <a:off x="34103256"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14</xdr:row>
      <xdr:rowOff>123825</xdr:rowOff>
    </xdr:from>
    <xdr:to>
      <xdr:col>48</xdr:col>
      <xdr:colOff>3756</xdr:colOff>
      <xdr:row>15</xdr:row>
      <xdr:rowOff>98623</xdr:rowOff>
    </xdr:to>
    <xdr:sp macro="" textlink="">
      <xdr:nvSpPr>
        <xdr:cNvPr id="44570" name="WordArt 6"/>
        <xdr:cNvSpPr>
          <a:spLocks noChangeArrowheads="1" noChangeShapeType="1" noTextEdit="1"/>
        </xdr:cNvSpPr>
      </xdr:nvSpPr>
      <xdr:spPr bwMode="auto">
        <a:xfrm>
          <a:off x="34103256"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14</xdr:row>
      <xdr:rowOff>109246</xdr:rowOff>
    </xdr:from>
    <xdr:to>
      <xdr:col>48</xdr:col>
      <xdr:colOff>3756</xdr:colOff>
      <xdr:row>15</xdr:row>
      <xdr:rowOff>90857</xdr:rowOff>
    </xdr:to>
    <xdr:sp macro="" textlink="">
      <xdr:nvSpPr>
        <xdr:cNvPr id="44571" name="WordArt 5"/>
        <xdr:cNvSpPr>
          <a:spLocks noChangeArrowheads="1" noChangeShapeType="1" noTextEdit="1"/>
        </xdr:cNvSpPr>
      </xdr:nvSpPr>
      <xdr:spPr bwMode="auto">
        <a:xfrm>
          <a:off x="34103256"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12</xdr:row>
      <xdr:rowOff>121947</xdr:rowOff>
    </xdr:from>
    <xdr:to>
      <xdr:col>48</xdr:col>
      <xdr:colOff>3756</xdr:colOff>
      <xdr:row>13</xdr:row>
      <xdr:rowOff>96744</xdr:rowOff>
    </xdr:to>
    <xdr:sp macro="" textlink="">
      <xdr:nvSpPr>
        <xdr:cNvPr id="44572" name="WordArt 6"/>
        <xdr:cNvSpPr>
          <a:spLocks noChangeArrowheads="1" noChangeShapeType="1" noTextEdit="1"/>
        </xdr:cNvSpPr>
      </xdr:nvSpPr>
      <xdr:spPr bwMode="auto">
        <a:xfrm>
          <a:off x="34103256"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15</xdr:row>
      <xdr:rowOff>110186</xdr:rowOff>
    </xdr:from>
    <xdr:to>
      <xdr:col>48</xdr:col>
      <xdr:colOff>3756</xdr:colOff>
      <xdr:row>16</xdr:row>
      <xdr:rowOff>91796</xdr:rowOff>
    </xdr:to>
    <xdr:sp macro="" textlink="">
      <xdr:nvSpPr>
        <xdr:cNvPr id="44573" name="WordArt 5"/>
        <xdr:cNvSpPr>
          <a:spLocks noChangeArrowheads="1" noChangeShapeType="1" noTextEdit="1"/>
        </xdr:cNvSpPr>
      </xdr:nvSpPr>
      <xdr:spPr bwMode="auto">
        <a:xfrm>
          <a:off x="34103256"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13</xdr:row>
      <xdr:rowOff>122886</xdr:rowOff>
    </xdr:from>
    <xdr:to>
      <xdr:col>48</xdr:col>
      <xdr:colOff>3756</xdr:colOff>
      <xdr:row>14</xdr:row>
      <xdr:rowOff>97683</xdr:rowOff>
    </xdr:to>
    <xdr:sp macro="" textlink="">
      <xdr:nvSpPr>
        <xdr:cNvPr id="44574" name="WordArt 6"/>
        <xdr:cNvSpPr>
          <a:spLocks noChangeArrowheads="1" noChangeShapeType="1" noTextEdit="1"/>
        </xdr:cNvSpPr>
      </xdr:nvSpPr>
      <xdr:spPr bwMode="auto">
        <a:xfrm>
          <a:off x="34103256" y="6663386"/>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75"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76"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44577" name="WordArt 5"/>
        <xdr:cNvSpPr>
          <a:spLocks noChangeArrowheads="1" noChangeShapeType="1" noTextEdit="1"/>
        </xdr:cNvSpPr>
      </xdr:nvSpPr>
      <xdr:spPr bwMode="auto">
        <a:xfrm>
          <a:off x="35111743" y="7318375"/>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44578" name="WordArt 6"/>
        <xdr:cNvSpPr>
          <a:spLocks noChangeArrowheads="1" noChangeShapeType="1" noTextEdit="1"/>
        </xdr:cNvSpPr>
      </xdr:nvSpPr>
      <xdr:spPr bwMode="auto">
        <a:xfrm>
          <a:off x="35111743" y="6886575"/>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79"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80"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44581" name="WordArt 5"/>
        <xdr:cNvSpPr>
          <a:spLocks noChangeArrowheads="1" noChangeShapeType="1" noTextEdit="1"/>
        </xdr:cNvSpPr>
      </xdr:nvSpPr>
      <xdr:spPr bwMode="auto">
        <a:xfrm>
          <a:off x="35111743" y="6871996"/>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44582" name="WordArt 6"/>
        <xdr:cNvSpPr>
          <a:spLocks noChangeArrowheads="1" noChangeShapeType="1" noTextEdit="1"/>
        </xdr:cNvSpPr>
      </xdr:nvSpPr>
      <xdr:spPr bwMode="auto">
        <a:xfrm>
          <a:off x="35111743" y="6440197"/>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83"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44584" name="WordArt 5"/>
        <xdr:cNvSpPr>
          <a:spLocks noChangeArrowheads="1" noChangeShapeType="1" noTextEdit="1"/>
        </xdr:cNvSpPr>
      </xdr:nvSpPr>
      <xdr:spPr bwMode="auto">
        <a:xfrm>
          <a:off x="35111743" y="7095186"/>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828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828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38290"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38291"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829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829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38294"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38295"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8296"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38297"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38298"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38299"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38300"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38301"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38302"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38303"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38304"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38305"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8306"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38307"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38308"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38309"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38310"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83131</xdr:colOff>
      <xdr:row>12</xdr:row>
      <xdr:rowOff>90197</xdr:rowOff>
    </xdr:from>
    <xdr:to>
      <xdr:col>30</xdr:col>
      <xdr:colOff>83131</xdr:colOff>
      <xdr:row>13</xdr:row>
      <xdr:rowOff>64994</xdr:rowOff>
    </xdr:to>
    <xdr:sp macro="" textlink="">
      <xdr:nvSpPr>
        <xdr:cNvPr id="38311" name="WordArt 6"/>
        <xdr:cNvSpPr>
          <a:spLocks noChangeArrowheads="1" noChangeShapeType="1" noTextEdit="1"/>
        </xdr:cNvSpPr>
      </xdr:nvSpPr>
      <xdr:spPr bwMode="auto">
        <a:xfrm>
          <a:off x="48146281" y="6452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38421"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122886</xdr:rowOff>
    </xdr:from>
    <xdr:to>
      <xdr:col>30</xdr:col>
      <xdr:colOff>3756</xdr:colOff>
      <xdr:row>15</xdr:row>
      <xdr:rowOff>97683</xdr:rowOff>
    </xdr:to>
    <xdr:sp macro="" textlink="">
      <xdr:nvSpPr>
        <xdr:cNvPr id="44400" name="WordArt 6"/>
        <xdr:cNvSpPr>
          <a:spLocks noChangeArrowheads="1" noChangeShapeType="1" noTextEdit="1"/>
        </xdr:cNvSpPr>
      </xdr:nvSpPr>
      <xdr:spPr bwMode="auto">
        <a:xfrm>
          <a:off x="480669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401"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402"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403"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404"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405"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406"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407"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408"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409"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410"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1257881</xdr:colOff>
      <xdr:row>22</xdr:row>
      <xdr:rowOff>28575</xdr:rowOff>
    </xdr:from>
    <xdr:to>
      <xdr:col>30</xdr:col>
      <xdr:colOff>1257881</xdr:colOff>
      <xdr:row>23</xdr:row>
      <xdr:rowOff>3373</xdr:rowOff>
    </xdr:to>
    <xdr:sp macro="" textlink="">
      <xdr:nvSpPr>
        <xdr:cNvPr id="44411" name="WordArt 6"/>
        <xdr:cNvSpPr>
          <a:spLocks noChangeArrowheads="1" noChangeShapeType="1" noTextEdit="1"/>
        </xdr:cNvSpPr>
      </xdr:nvSpPr>
      <xdr:spPr bwMode="auto">
        <a:xfrm>
          <a:off x="493210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412"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413"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414"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415"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416"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417"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418"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419"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420"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421"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44422"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44423"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44424"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44425"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44426"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44427"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42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42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430"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431"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43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43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434"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435"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436"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437"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438"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439"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440"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441"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442"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443"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444"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445"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446"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447"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44448"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44449"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44450"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44451"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44452"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44453"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454"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455"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45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45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458"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459"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46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585"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586"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587"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588"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589"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590"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591"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592"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593"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594"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595"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596"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597"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44598"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44599"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44600"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44601"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44602"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44603"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04"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05"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0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0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08"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09"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1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1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12"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13"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614"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615"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616"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617"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618"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619"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620"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621"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622"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623"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44624"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44625"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44626"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44627"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44628"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44629"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30"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31"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32"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33"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34"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35"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36"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37"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38"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39"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640"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641"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17</xdr:row>
      <xdr:rowOff>111125</xdr:rowOff>
    </xdr:from>
    <xdr:to>
      <xdr:col>30</xdr:col>
      <xdr:colOff>1012243</xdr:colOff>
      <xdr:row>18</xdr:row>
      <xdr:rowOff>82550</xdr:rowOff>
    </xdr:to>
    <xdr:sp macro="" textlink="">
      <xdr:nvSpPr>
        <xdr:cNvPr id="44642"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123825</xdr:rowOff>
    </xdr:from>
    <xdr:to>
      <xdr:col>30</xdr:col>
      <xdr:colOff>1012243</xdr:colOff>
      <xdr:row>16</xdr:row>
      <xdr:rowOff>98623</xdr:rowOff>
    </xdr:to>
    <xdr:sp macro="" textlink="">
      <xdr:nvSpPr>
        <xdr:cNvPr id="44643"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644"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645"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109246</xdr:rowOff>
    </xdr:from>
    <xdr:to>
      <xdr:col>30</xdr:col>
      <xdr:colOff>1012243</xdr:colOff>
      <xdr:row>16</xdr:row>
      <xdr:rowOff>90857</xdr:rowOff>
    </xdr:to>
    <xdr:sp macro="" textlink="">
      <xdr:nvSpPr>
        <xdr:cNvPr id="44646"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13</xdr:row>
      <xdr:rowOff>121947</xdr:rowOff>
    </xdr:from>
    <xdr:to>
      <xdr:col>30</xdr:col>
      <xdr:colOff>1012243</xdr:colOff>
      <xdr:row>14</xdr:row>
      <xdr:rowOff>96744</xdr:rowOff>
    </xdr:to>
    <xdr:sp macro="" textlink="">
      <xdr:nvSpPr>
        <xdr:cNvPr id="44647"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648"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110186</xdr:rowOff>
    </xdr:from>
    <xdr:to>
      <xdr:col>30</xdr:col>
      <xdr:colOff>1012243</xdr:colOff>
      <xdr:row>17</xdr:row>
      <xdr:rowOff>91796</xdr:rowOff>
    </xdr:to>
    <xdr:sp macro="" textlink="">
      <xdr:nvSpPr>
        <xdr:cNvPr id="44649"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16</xdr:row>
      <xdr:rowOff>111125</xdr:rowOff>
    </xdr:from>
    <xdr:to>
      <xdr:col>30</xdr:col>
      <xdr:colOff>3756</xdr:colOff>
      <xdr:row>17</xdr:row>
      <xdr:rowOff>82550</xdr:rowOff>
    </xdr:to>
    <xdr:sp macro="" textlink="">
      <xdr:nvSpPr>
        <xdr:cNvPr id="44650"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14</xdr:row>
      <xdr:rowOff>123825</xdr:rowOff>
    </xdr:from>
    <xdr:to>
      <xdr:col>30</xdr:col>
      <xdr:colOff>3756</xdr:colOff>
      <xdr:row>15</xdr:row>
      <xdr:rowOff>98623</xdr:rowOff>
    </xdr:to>
    <xdr:sp macro="" textlink="">
      <xdr:nvSpPr>
        <xdr:cNvPr id="44651"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14</xdr:row>
      <xdr:rowOff>109246</xdr:rowOff>
    </xdr:from>
    <xdr:to>
      <xdr:col>30</xdr:col>
      <xdr:colOff>3756</xdr:colOff>
      <xdr:row>15</xdr:row>
      <xdr:rowOff>90857</xdr:rowOff>
    </xdr:to>
    <xdr:sp macro="" textlink="">
      <xdr:nvSpPr>
        <xdr:cNvPr id="44652"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12</xdr:row>
      <xdr:rowOff>121947</xdr:rowOff>
    </xdr:from>
    <xdr:to>
      <xdr:col>30</xdr:col>
      <xdr:colOff>3756</xdr:colOff>
      <xdr:row>13</xdr:row>
      <xdr:rowOff>96744</xdr:rowOff>
    </xdr:to>
    <xdr:sp macro="" textlink="">
      <xdr:nvSpPr>
        <xdr:cNvPr id="44653"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15</xdr:row>
      <xdr:rowOff>110186</xdr:rowOff>
    </xdr:from>
    <xdr:to>
      <xdr:col>30</xdr:col>
      <xdr:colOff>3756</xdr:colOff>
      <xdr:row>16</xdr:row>
      <xdr:rowOff>91796</xdr:rowOff>
    </xdr:to>
    <xdr:sp macro="" textlink="">
      <xdr:nvSpPr>
        <xdr:cNvPr id="44654"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3756</xdr:colOff>
      <xdr:row>13</xdr:row>
      <xdr:rowOff>122886</xdr:rowOff>
    </xdr:from>
    <xdr:to>
      <xdr:col>30</xdr:col>
      <xdr:colOff>3756</xdr:colOff>
      <xdr:row>14</xdr:row>
      <xdr:rowOff>97683</xdr:rowOff>
    </xdr:to>
    <xdr:sp macro="" textlink="">
      <xdr:nvSpPr>
        <xdr:cNvPr id="44655"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5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5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5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5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6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6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6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6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6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6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6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6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6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6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7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1107493</xdr:colOff>
      <xdr:row>12</xdr:row>
      <xdr:rowOff>121947</xdr:rowOff>
    </xdr:from>
    <xdr:to>
      <xdr:col>30</xdr:col>
      <xdr:colOff>1107493</xdr:colOff>
      <xdr:row>13</xdr:row>
      <xdr:rowOff>96744</xdr:rowOff>
    </xdr:to>
    <xdr:sp macro="" textlink="">
      <xdr:nvSpPr>
        <xdr:cNvPr id="44671" name="WordArt 6"/>
        <xdr:cNvSpPr>
          <a:spLocks noChangeArrowheads="1" noChangeShapeType="1" noTextEdit="1"/>
        </xdr:cNvSpPr>
      </xdr:nvSpPr>
      <xdr:spPr bwMode="auto">
        <a:xfrm>
          <a:off x="491706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7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7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7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7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7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7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7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7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8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8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8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8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8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8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8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8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8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8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9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9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69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69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9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69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9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9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16</xdr:row>
      <xdr:rowOff>111125</xdr:rowOff>
    </xdr:from>
    <xdr:to>
      <xdr:col>30</xdr:col>
      <xdr:colOff>1012243</xdr:colOff>
      <xdr:row>17</xdr:row>
      <xdr:rowOff>82550</xdr:rowOff>
    </xdr:to>
    <xdr:sp macro="" textlink="">
      <xdr:nvSpPr>
        <xdr:cNvPr id="4469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14</xdr:row>
      <xdr:rowOff>123825</xdr:rowOff>
    </xdr:from>
    <xdr:to>
      <xdr:col>30</xdr:col>
      <xdr:colOff>1012243</xdr:colOff>
      <xdr:row>15</xdr:row>
      <xdr:rowOff>98623</xdr:rowOff>
    </xdr:to>
    <xdr:sp macro="" textlink="">
      <xdr:nvSpPr>
        <xdr:cNvPr id="4469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70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70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14</xdr:row>
      <xdr:rowOff>109246</xdr:rowOff>
    </xdr:from>
    <xdr:to>
      <xdr:col>30</xdr:col>
      <xdr:colOff>1012243</xdr:colOff>
      <xdr:row>15</xdr:row>
      <xdr:rowOff>90857</xdr:rowOff>
    </xdr:to>
    <xdr:sp macro="" textlink="">
      <xdr:nvSpPr>
        <xdr:cNvPr id="4470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12</xdr:row>
      <xdr:rowOff>121947</xdr:rowOff>
    </xdr:from>
    <xdr:to>
      <xdr:col>30</xdr:col>
      <xdr:colOff>1012243</xdr:colOff>
      <xdr:row>13</xdr:row>
      <xdr:rowOff>96744</xdr:rowOff>
    </xdr:to>
    <xdr:sp macro="" textlink="">
      <xdr:nvSpPr>
        <xdr:cNvPr id="4470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70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15</xdr:row>
      <xdr:rowOff>110186</xdr:rowOff>
    </xdr:from>
    <xdr:to>
      <xdr:col>30</xdr:col>
      <xdr:colOff>1012243</xdr:colOff>
      <xdr:row>16</xdr:row>
      <xdr:rowOff>91796</xdr:rowOff>
    </xdr:to>
    <xdr:sp macro="" textlink="">
      <xdr:nvSpPr>
        <xdr:cNvPr id="4470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1257881</xdr:colOff>
      <xdr:row>22</xdr:row>
      <xdr:rowOff>28575</xdr:rowOff>
    </xdr:from>
    <xdr:to>
      <xdr:col>30</xdr:col>
      <xdr:colOff>1257881</xdr:colOff>
      <xdr:row>23</xdr:row>
      <xdr:rowOff>3373</xdr:rowOff>
    </xdr:to>
    <xdr:sp macro="" textlink="">
      <xdr:nvSpPr>
        <xdr:cNvPr id="44706" name="WordArt 6"/>
        <xdr:cNvSpPr>
          <a:spLocks noChangeArrowheads="1" noChangeShapeType="1" noTextEdit="1"/>
        </xdr:cNvSpPr>
      </xdr:nvSpPr>
      <xdr:spPr bwMode="auto">
        <a:xfrm>
          <a:off x="493210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707"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708"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709"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710"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711"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712"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713"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714"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71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716"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717"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718"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719"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720"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721"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722"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723"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724"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725"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726"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44727"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44728"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44729"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83131</xdr:colOff>
      <xdr:row>12</xdr:row>
      <xdr:rowOff>90197</xdr:rowOff>
    </xdr:from>
    <xdr:to>
      <xdr:col>31</xdr:col>
      <xdr:colOff>83131</xdr:colOff>
      <xdr:row>13</xdr:row>
      <xdr:rowOff>64994</xdr:rowOff>
    </xdr:to>
    <xdr:sp macro="" textlink="">
      <xdr:nvSpPr>
        <xdr:cNvPr id="44730" name="WordArt 6"/>
        <xdr:cNvSpPr>
          <a:spLocks noChangeArrowheads="1" noChangeShapeType="1" noTextEdit="1"/>
        </xdr:cNvSpPr>
      </xdr:nvSpPr>
      <xdr:spPr bwMode="auto">
        <a:xfrm>
          <a:off x="48146281" y="6452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44731"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122886</xdr:rowOff>
    </xdr:from>
    <xdr:to>
      <xdr:col>31</xdr:col>
      <xdr:colOff>3756</xdr:colOff>
      <xdr:row>15</xdr:row>
      <xdr:rowOff>97683</xdr:rowOff>
    </xdr:to>
    <xdr:sp macro="" textlink="">
      <xdr:nvSpPr>
        <xdr:cNvPr id="44732" name="WordArt 6"/>
        <xdr:cNvSpPr>
          <a:spLocks noChangeArrowheads="1" noChangeShapeType="1" noTextEdit="1"/>
        </xdr:cNvSpPr>
      </xdr:nvSpPr>
      <xdr:spPr bwMode="auto">
        <a:xfrm>
          <a:off x="48066906" y="69427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733"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734"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735"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736"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737"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738"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739"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740"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741"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742"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44743" name="WordArt 6"/>
        <xdr:cNvSpPr>
          <a:spLocks noChangeArrowheads="1" noChangeShapeType="1" noTextEdit="1"/>
        </xdr:cNvSpPr>
      </xdr:nvSpPr>
      <xdr:spPr bwMode="auto">
        <a:xfrm>
          <a:off x="493210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744"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745"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746"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747"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748"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749"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750"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751"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752"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753"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44754"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44755"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44756"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44757"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44758"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44759"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760"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761"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762"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763"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764"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765"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766"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767"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768"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769"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770"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771"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772"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773"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774"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775"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776"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777"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778"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779"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44780"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44781"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44782"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44783"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44784"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44785"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78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78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78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78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79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79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79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79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79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79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796"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797"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798"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799"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800"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801"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802"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803"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804"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805"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44806"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44807"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44808"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44809"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44810"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44811"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812"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813"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4814"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4815"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816"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817"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4818"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4819"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820"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4821"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822"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823"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4824"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4825"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826"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827"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4828"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4829"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830"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4831"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45024"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45025"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45026"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45027"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45028"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45029"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30"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31"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32"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33"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34"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35"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36"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37"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38"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39"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5040"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5041"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17</xdr:row>
      <xdr:rowOff>111125</xdr:rowOff>
    </xdr:from>
    <xdr:to>
      <xdr:col>31</xdr:col>
      <xdr:colOff>1012243</xdr:colOff>
      <xdr:row>18</xdr:row>
      <xdr:rowOff>82550</xdr:rowOff>
    </xdr:to>
    <xdr:sp macro="" textlink="">
      <xdr:nvSpPr>
        <xdr:cNvPr id="45042" name="WordArt 5"/>
        <xdr:cNvSpPr>
          <a:spLocks noChangeArrowheads="1" noChangeShapeType="1" noTextEdit="1"/>
        </xdr:cNvSpPr>
      </xdr:nvSpPr>
      <xdr:spPr bwMode="auto">
        <a:xfrm>
          <a:off x="490753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123825</xdr:rowOff>
    </xdr:from>
    <xdr:to>
      <xdr:col>31</xdr:col>
      <xdr:colOff>1012243</xdr:colOff>
      <xdr:row>16</xdr:row>
      <xdr:rowOff>98623</xdr:rowOff>
    </xdr:to>
    <xdr:sp macro="" textlink="">
      <xdr:nvSpPr>
        <xdr:cNvPr id="45043" name="WordArt 6"/>
        <xdr:cNvSpPr>
          <a:spLocks noChangeArrowheads="1" noChangeShapeType="1" noTextEdit="1"/>
        </xdr:cNvSpPr>
      </xdr:nvSpPr>
      <xdr:spPr bwMode="auto">
        <a:xfrm>
          <a:off x="49075393" y="71723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5044"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5045"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109246</xdr:rowOff>
    </xdr:from>
    <xdr:to>
      <xdr:col>31</xdr:col>
      <xdr:colOff>1012243</xdr:colOff>
      <xdr:row>16</xdr:row>
      <xdr:rowOff>90857</xdr:rowOff>
    </xdr:to>
    <xdr:sp macro="" textlink="">
      <xdr:nvSpPr>
        <xdr:cNvPr id="45046" name="WordArt 5"/>
        <xdr:cNvSpPr>
          <a:spLocks noChangeArrowheads="1" noChangeShapeType="1" noTextEdit="1"/>
        </xdr:cNvSpPr>
      </xdr:nvSpPr>
      <xdr:spPr bwMode="auto">
        <a:xfrm>
          <a:off x="49075393" y="71577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13</xdr:row>
      <xdr:rowOff>121947</xdr:rowOff>
    </xdr:from>
    <xdr:to>
      <xdr:col>31</xdr:col>
      <xdr:colOff>1012243</xdr:colOff>
      <xdr:row>14</xdr:row>
      <xdr:rowOff>96744</xdr:rowOff>
    </xdr:to>
    <xdr:sp macro="" textlink="">
      <xdr:nvSpPr>
        <xdr:cNvPr id="45047" name="WordArt 6"/>
        <xdr:cNvSpPr>
          <a:spLocks noChangeArrowheads="1" noChangeShapeType="1" noTextEdit="1"/>
        </xdr:cNvSpPr>
      </xdr:nvSpPr>
      <xdr:spPr bwMode="auto">
        <a:xfrm>
          <a:off x="49075393" y="67132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5048"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110186</xdr:rowOff>
    </xdr:from>
    <xdr:to>
      <xdr:col>31</xdr:col>
      <xdr:colOff>1012243</xdr:colOff>
      <xdr:row>17</xdr:row>
      <xdr:rowOff>91796</xdr:rowOff>
    </xdr:to>
    <xdr:sp macro="" textlink="">
      <xdr:nvSpPr>
        <xdr:cNvPr id="45049" name="WordArt 5"/>
        <xdr:cNvSpPr>
          <a:spLocks noChangeArrowheads="1" noChangeShapeType="1" noTextEdit="1"/>
        </xdr:cNvSpPr>
      </xdr:nvSpPr>
      <xdr:spPr bwMode="auto">
        <a:xfrm>
          <a:off x="49075393" y="73872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16</xdr:row>
      <xdr:rowOff>111125</xdr:rowOff>
    </xdr:from>
    <xdr:to>
      <xdr:col>31</xdr:col>
      <xdr:colOff>3756</xdr:colOff>
      <xdr:row>17</xdr:row>
      <xdr:rowOff>82550</xdr:rowOff>
    </xdr:to>
    <xdr:sp macro="" textlink="">
      <xdr:nvSpPr>
        <xdr:cNvPr id="45050" name="WordArt 5"/>
        <xdr:cNvSpPr>
          <a:spLocks noChangeArrowheads="1" noChangeShapeType="1" noTextEdit="1"/>
        </xdr:cNvSpPr>
      </xdr:nvSpPr>
      <xdr:spPr bwMode="auto">
        <a:xfrm>
          <a:off x="48066906"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14</xdr:row>
      <xdr:rowOff>123825</xdr:rowOff>
    </xdr:from>
    <xdr:to>
      <xdr:col>31</xdr:col>
      <xdr:colOff>3756</xdr:colOff>
      <xdr:row>15</xdr:row>
      <xdr:rowOff>98623</xdr:rowOff>
    </xdr:to>
    <xdr:sp macro="" textlink="">
      <xdr:nvSpPr>
        <xdr:cNvPr id="45051" name="WordArt 6"/>
        <xdr:cNvSpPr>
          <a:spLocks noChangeArrowheads="1" noChangeShapeType="1" noTextEdit="1"/>
        </xdr:cNvSpPr>
      </xdr:nvSpPr>
      <xdr:spPr bwMode="auto">
        <a:xfrm>
          <a:off x="48066906"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14</xdr:row>
      <xdr:rowOff>109246</xdr:rowOff>
    </xdr:from>
    <xdr:to>
      <xdr:col>31</xdr:col>
      <xdr:colOff>3756</xdr:colOff>
      <xdr:row>15</xdr:row>
      <xdr:rowOff>90857</xdr:rowOff>
    </xdr:to>
    <xdr:sp macro="" textlink="">
      <xdr:nvSpPr>
        <xdr:cNvPr id="45052" name="WordArt 5"/>
        <xdr:cNvSpPr>
          <a:spLocks noChangeArrowheads="1" noChangeShapeType="1" noTextEdit="1"/>
        </xdr:cNvSpPr>
      </xdr:nvSpPr>
      <xdr:spPr bwMode="auto">
        <a:xfrm>
          <a:off x="48066906"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12</xdr:row>
      <xdr:rowOff>121947</xdr:rowOff>
    </xdr:from>
    <xdr:to>
      <xdr:col>31</xdr:col>
      <xdr:colOff>3756</xdr:colOff>
      <xdr:row>13</xdr:row>
      <xdr:rowOff>96744</xdr:rowOff>
    </xdr:to>
    <xdr:sp macro="" textlink="">
      <xdr:nvSpPr>
        <xdr:cNvPr id="45053" name="WordArt 6"/>
        <xdr:cNvSpPr>
          <a:spLocks noChangeArrowheads="1" noChangeShapeType="1" noTextEdit="1"/>
        </xdr:cNvSpPr>
      </xdr:nvSpPr>
      <xdr:spPr bwMode="auto">
        <a:xfrm>
          <a:off x="48066906"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15</xdr:row>
      <xdr:rowOff>110186</xdr:rowOff>
    </xdr:from>
    <xdr:to>
      <xdr:col>31</xdr:col>
      <xdr:colOff>3756</xdr:colOff>
      <xdr:row>16</xdr:row>
      <xdr:rowOff>91796</xdr:rowOff>
    </xdr:to>
    <xdr:sp macro="" textlink="">
      <xdr:nvSpPr>
        <xdr:cNvPr id="45054" name="WordArt 5"/>
        <xdr:cNvSpPr>
          <a:spLocks noChangeArrowheads="1" noChangeShapeType="1" noTextEdit="1"/>
        </xdr:cNvSpPr>
      </xdr:nvSpPr>
      <xdr:spPr bwMode="auto">
        <a:xfrm>
          <a:off x="48066906"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13</xdr:row>
      <xdr:rowOff>122886</xdr:rowOff>
    </xdr:from>
    <xdr:to>
      <xdr:col>31</xdr:col>
      <xdr:colOff>3756</xdr:colOff>
      <xdr:row>14</xdr:row>
      <xdr:rowOff>97683</xdr:rowOff>
    </xdr:to>
    <xdr:sp macro="" textlink="">
      <xdr:nvSpPr>
        <xdr:cNvPr id="45055" name="WordArt 6"/>
        <xdr:cNvSpPr>
          <a:spLocks noChangeArrowheads="1" noChangeShapeType="1" noTextEdit="1"/>
        </xdr:cNvSpPr>
      </xdr:nvSpPr>
      <xdr:spPr bwMode="auto">
        <a:xfrm>
          <a:off x="48066906" y="671418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5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5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5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5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6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6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6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6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6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6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6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6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6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6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7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1107493</xdr:colOff>
      <xdr:row>12</xdr:row>
      <xdr:rowOff>121947</xdr:rowOff>
    </xdr:from>
    <xdr:to>
      <xdr:col>31</xdr:col>
      <xdr:colOff>1107493</xdr:colOff>
      <xdr:row>13</xdr:row>
      <xdr:rowOff>96744</xdr:rowOff>
    </xdr:to>
    <xdr:sp macro="" textlink="">
      <xdr:nvSpPr>
        <xdr:cNvPr id="45071" name="WordArt 6"/>
        <xdr:cNvSpPr>
          <a:spLocks noChangeArrowheads="1" noChangeShapeType="1" noTextEdit="1"/>
        </xdr:cNvSpPr>
      </xdr:nvSpPr>
      <xdr:spPr bwMode="auto">
        <a:xfrm>
          <a:off x="4917064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7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7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7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7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7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7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7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7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8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8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8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8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8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8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8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8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8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8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9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9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09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09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9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09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96"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97"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16</xdr:row>
      <xdr:rowOff>111125</xdr:rowOff>
    </xdr:from>
    <xdr:to>
      <xdr:col>31</xdr:col>
      <xdr:colOff>1012243</xdr:colOff>
      <xdr:row>17</xdr:row>
      <xdr:rowOff>82550</xdr:rowOff>
    </xdr:to>
    <xdr:sp macro="" textlink="">
      <xdr:nvSpPr>
        <xdr:cNvPr id="45098" name="WordArt 5"/>
        <xdr:cNvSpPr>
          <a:spLocks noChangeArrowheads="1" noChangeShapeType="1" noTextEdit="1"/>
        </xdr:cNvSpPr>
      </xdr:nvSpPr>
      <xdr:spPr bwMode="auto">
        <a:xfrm>
          <a:off x="49075393" y="73882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14</xdr:row>
      <xdr:rowOff>123825</xdr:rowOff>
    </xdr:from>
    <xdr:to>
      <xdr:col>31</xdr:col>
      <xdr:colOff>1012243</xdr:colOff>
      <xdr:row>15</xdr:row>
      <xdr:rowOff>98623</xdr:rowOff>
    </xdr:to>
    <xdr:sp macro="" textlink="">
      <xdr:nvSpPr>
        <xdr:cNvPr id="45099" name="WordArt 6"/>
        <xdr:cNvSpPr>
          <a:spLocks noChangeArrowheads="1" noChangeShapeType="1" noTextEdit="1"/>
        </xdr:cNvSpPr>
      </xdr:nvSpPr>
      <xdr:spPr bwMode="auto">
        <a:xfrm>
          <a:off x="49075393" y="69437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100"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101"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14</xdr:row>
      <xdr:rowOff>109246</xdr:rowOff>
    </xdr:from>
    <xdr:to>
      <xdr:col>31</xdr:col>
      <xdr:colOff>1012243</xdr:colOff>
      <xdr:row>15</xdr:row>
      <xdr:rowOff>90857</xdr:rowOff>
    </xdr:to>
    <xdr:sp macro="" textlink="">
      <xdr:nvSpPr>
        <xdr:cNvPr id="45102" name="WordArt 5"/>
        <xdr:cNvSpPr>
          <a:spLocks noChangeArrowheads="1" noChangeShapeType="1" noTextEdit="1"/>
        </xdr:cNvSpPr>
      </xdr:nvSpPr>
      <xdr:spPr bwMode="auto">
        <a:xfrm>
          <a:off x="49075393" y="69291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12</xdr:row>
      <xdr:rowOff>121947</xdr:rowOff>
    </xdr:from>
    <xdr:to>
      <xdr:col>31</xdr:col>
      <xdr:colOff>1012243</xdr:colOff>
      <xdr:row>13</xdr:row>
      <xdr:rowOff>96744</xdr:rowOff>
    </xdr:to>
    <xdr:sp macro="" textlink="">
      <xdr:nvSpPr>
        <xdr:cNvPr id="45103" name="WordArt 6"/>
        <xdr:cNvSpPr>
          <a:spLocks noChangeArrowheads="1" noChangeShapeType="1" noTextEdit="1"/>
        </xdr:cNvSpPr>
      </xdr:nvSpPr>
      <xdr:spPr bwMode="auto">
        <a:xfrm>
          <a:off x="49075393" y="6484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104"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1012243</xdr:colOff>
      <xdr:row>15</xdr:row>
      <xdr:rowOff>110186</xdr:rowOff>
    </xdr:from>
    <xdr:to>
      <xdr:col>31</xdr:col>
      <xdr:colOff>1012243</xdr:colOff>
      <xdr:row>16</xdr:row>
      <xdr:rowOff>91796</xdr:rowOff>
    </xdr:to>
    <xdr:sp macro="" textlink="">
      <xdr:nvSpPr>
        <xdr:cNvPr id="45105" name="WordArt 5"/>
        <xdr:cNvSpPr>
          <a:spLocks noChangeArrowheads="1" noChangeShapeType="1" noTextEdit="1"/>
        </xdr:cNvSpPr>
      </xdr:nvSpPr>
      <xdr:spPr bwMode="auto">
        <a:xfrm>
          <a:off x="49075393" y="71586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45106" name="WordArt 6"/>
        <xdr:cNvSpPr>
          <a:spLocks noChangeArrowheads="1" noChangeShapeType="1" noTextEdit="1"/>
        </xdr:cNvSpPr>
      </xdr:nvSpPr>
      <xdr:spPr bwMode="auto">
        <a:xfrm>
          <a:off x="493210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1257881</xdr:colOff>
      <xdr:row>22</xdr:row>
      <xdr:rowOff>28575</xdr:rowOff>
    </xdr:from>
    <xdr:to>
      <xdr:col>30</xdr:col>
      <xdr:colOff>1257881</xdr:colOff>
      <xdr:row>23</xdr:row>
      <xdr:rowOff>3373</xdr:rowOff>
    </xdr:to>
    <xdr:sp macro="" textlink="">
      <xdr:nvSpPr>
        <xdr:cNvPr id="45107" name="WordArt 6"/>
        <xdr:cNvSpPr>
          <a:spLocks noChangeArrowheads="1" noChangeShapeType="1" noTextEdit="1"/>
        </xdr:cNvSpPr>
      </xdr:nvSpPr>
      <xdr:spPr bwMode="auto">
        <a:xfrm>
          <a:off x="493210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1257881</xdr:colOff>
      <xdr:row>22</xdr:row>
      <xdr:rowOff>28575</xdr:rowOff>
    </xdr:from>
    <xdr:to>
      <xdr:col>30</xdr:col>
      <xdr:colOff>1257881</xdr:colOff>
      <xdr:row>23</xdr:row>
      <xdr:rowOff>3373</xdr:rowOff>
    </xdr:to>
    <xdr:sp macro="" textlink="">
      <xdr:nvSpPr>
        <xdr:cNvPr id="45108" name="WordArt 6"/>
        <xdr:cNvSpPr>
          <a:spLocks noChangeArrowheads="1" noChangeShapeType="1" noTextEdit="1"/>
        </xdr:cNvSpPr>
      </xdr:nvSpPr>
      <xdr:spPr bwMode="auto">
        <a:xfrm>
          <a:off x="493210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45109" name="WordArt 6"/>
        <xdr:cNvSpPr>
          <a:spLocks noChangeArrowheads="1" noChangeShapeType="1" noTextEdit="1"/>
        </xdr:cNvSpPr>
      </xdr:nvSpPr>
      <xdr:spPr bwMode="auto">
        <a:xfrm>
          <a:off x="493210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1257881</xdr:colOff>
      <xdr:row>22</xdr:row>
      <xdr:rowOff>28575</xdr:rowOff>
    </xdr:from>
    <xdr:to>
      <xdr:col>31</xdr:col>
      <xdr:colOff>1257881</xdr:colOff>
      <xdr:row>23</xdr:row>
      <xdr:rowOff>3373</xdr:rowOff>
    </xdr:to>
    <xdr:sp macro="" textlink="">
      <xdr:nvSpPr>
        <xdr:cNvPr id="45110" name="WordArt 6"/>
        <xdr:cNvSpPr>
          <a:spLocks noChangeArrowheads="1" noChangeShapeType="1" noTextEdit="1"/>
        </xdr:cNvSpPr>
      </xdr:nvSpPr>
      <xdr:spPr bwMode="auto">
        <a:xfrm>
          <a:off x="49321031" y="8677275"/>
          <a:ext cx="0" cy="2224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1"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2"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3"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4"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5"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6"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7"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8"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19"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20"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21"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5122" name="WordArt 6"/>
        <xdr:cNvSpPr>
          <a:spLocks noChangeArrowheads="1" noChangeShapeType="1" noTextEdit="1"/>
        </xdr:cNvSpPr>
      </xdr:nvSpPr>
      <xdr:spPr bwMode="auto">
        <a:xfrm>
          <a:off x="508089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5123" name="WordArt 6"/>
        <xdr:cNvSpPr>
          <a:spLocks noChangeArrowheads="1" noChangeShapeType="1" noTextEdit="1"/>
        </xdr:cNvSpPr>
      </xdr:nvSpPr>
      <xdr:spPr bwMode="auto">
        <a:xfrm>
          <a:off x="508089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24"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5125" name="WordArt 6"/>
        <xdr:cNvSpPr>
          <a:spLocks noChangeArrowheads="1" noChangeShapeType="1" noTextEdit="1"/>
        </xdr:cNvSpPr>
      </xdr:nvSpPr>
      <xdr:spPr bwMode="auto">
        <a:xfrm>
          <a:off x="508089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5126" name="WordArt 6"/>
        <xdr:cNvSpPr>
          <a:spLocks noChangeArrowheads="1" noChangeShapeType="1" noTextEdit="1"/>
        </xdr:cNvSpPr>
      </xdr:nvSpPr>
      <xdr:spPr bwMode="auto">
        <a:xfrm>
          <a:off x="508089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27"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5128" name="WordArt 6"/>
        <xdr:cNvSpPr>
          <a:spLocks noChangeArrowheads="1" noChangeShapeType="1" noTextEdit="1"/>
        </xdr:cNvSpPr>
      </xdr:nvSpPr>
      <xdr:spPr bwMode="auto">
        <a:xfrm>
          <a:off x="508089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5129" name="WordArt 6"/>
        <xdr:cNvSpPr>
          <a:spLocks noChangeArrowheads="1" noChangeShapeType="1" noTextEdit="1"/>
        </xdr:cNvSpPr>
      </xdr:nvSpPr>
      <xdr:spPr bwMode="auto">
        <a:xfrm>
          <a:off x="508089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3756</xdr:colOff>
      <xdr:row>7</xdr:row>
      <xdr:rowOff>121947</xdr:rowOff>
    </xdr:from>
    <xdr:to>
      <xdr:col>6</xdr:col>
      <xdr:colOff>3756</xdr:colOff>
      <xdr:row>8</xdr:row>
      <xdr:rowOff>96744</xdr:rowOff>
    </xdr:to>
    <xdr:sp macro="" textlink="">
      <xdr:nvSpPr>
        <xdr:cNvPr id="45130" name="WordArt 6"/>
        <xdr:cNvSpPr>
          <a:spLocks noChangeArrowheads="1" noChangeShapeType="1" noTextEdit="1"/>
        </xdr:cNvSpPr>
      </xdr:nvSpPr>
      <xdr:spPr bwMode="auto">
        <a:xfrm>
          <a:off x="4980045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5131" name="WordArt 6"/>
        <xdr:cNvSpPr>
          <a:spLocks noChangeArrowheads="1" noChangeShapeType="1" noTextEdit="1"/>
        </xdr:cNvSpPr>
      </xdr:nvSpPr>
      <xdr:spPr bwMode="auto">
        <a:xfrm>
          <a:off x="508089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xdr:col>
      <xdr:colOff>1012243</xdr:colOff>
      <xdr:row>7</xdr:row>
      <xdr:rowOff>121947</xdr:rowOff>
    </xdr:from>
    <xdr:to>
      <xdr:col>6</xdr:col>
      <xdr:colOff>1012243</xdr:colOff>
      <xdr:row>8</xdr:row>
      <xdr:rowOff>96744</xdr:rowOff>
    </xdr:to>
    <xdr:sp macro="" textlink="">
      <xdr:nvSpPr>
        <xdr:cNvPr id="45132" name="WordArt 6"/>
        <xdr:cNvSpPr>
          <a:spLocks noChangeArrowheads="1" noChangeShapeType="1" noTextEdit="1"/>
        </xdr:cNvSpPr>
      </xdr:nvSpPr>
      <xdr:spPr bwMode="auto">
        <a:xfrm>
          <a:off x="5080894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33"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34"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35"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36"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37"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38"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39"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40"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41"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42"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43"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5144" name="WordArt 6"/>
        <xdr:cNvSpPr>
          <a:spLocks noChangeArrowheads="1" noChangeShapeType="1" noTextEdit="1"/>
        </xdr:cNvSpPr>
      </xdr:nvSpPr>
      <xdr:spPr bwMode="auto">
        <a:xfrm>
          <a:off x="522757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5145" name="WordArt 6"/>
        <xdr:cNvSpPr>
          <a:spLocks noChangeArrowheads="1" noChangeShapeType="1" noTextEdit="1"/>
        </xdr:cNvSpPr>
      </xdr:nvSpPr>
      <xdr:spPr bwMode="auto">
        <a:xfrm>
          <a:off x="522757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46"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5147" name="WordArt 6"/>
        <xdr:cNvSpPr>
          <a:spLocks noChangeArrowheads="1" noChangeShapeType="1" noTextEdit="1"/>
        </xdr:cNvSpPr>
      </xdr:nvSpPr>
      <xdr:spPr bwMode="auto">
        <a:xfrm>
          <a:off x="522757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5148" name="WordArt 6"/>
        <xdr:cNvSpPr>
          <a:spLocks noChangeArrowheads="1" noChangeShapeType="1" noTextEdit="1"/>
        </xdr:cNvSpPr>
      </xdr:nvSpPr>
      <xdr:spPr bwMode="auto">
        <a:xfrm>
          <a:off x="522757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49"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5150" name="WordArt 6"/>
        <xdr:cNvSpPr>
          <a:spLocks noChangeArrowheads="1" noChangeShapeType="1" noTextEdit="1"/>
        </xdr:cNvSpPr>
      </xdr:nvSpPr>
      <xdr:spPr bwMode="auto">
        <a:xfrm>
          <a:off x="522757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5151" name="WordArt 6"/>
        <xdr:cNvSpPr>
          <a:spLocks noChangeArrowheads="1" noChangeShapeType="1" noTextEdit="1"/>
        </xdr:cNvSpPr>
      </xdr:nvSpPr>
      <xdr:spPr bwMode="auto">
        <a:xfrm>
          <a:off x="522757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3756</xdr:colOff>
      <xdr:row>7</xdr:row>
      <xdr:rowOff>121947</xdr:rowOff>
    </xdr:from>
    <xdr:to>
      <xdr:col>7</xdr:col>
      <xdr:colOff>3756</xdr:colOff>
      <xdr:row>8</xdr:row>
      <xdr:rowOff>96744</xdr:rowOff>
    </xdr:to>
    <xdr:sp macro="" textlink="">
      <xdr:nvSpPr>
        <xdr:cNvPr id="45152" name="WordArt 6"/>
        <xdr:cNvSpPr>
          <a:spLocks noChangeArrowheads="1" noChangeShapeType="1" noTextEdit="1"/>
        </xdr:cNvSpPr>
      </xdr:nvSpPr>
      <xdr:spPr bwMode="auto">
        <a:xfrm>
          <a:off x="512673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5153" name="WordArt 6"/>
        <xdr:cNvSpPr>
          <a:spLocks noChangeArrowheads="1" noChangeShapeType="1" noTextEdit="1"/>
        </xdr:cNvSpPr>
      </xdr:nvSpPr>
      <xdr:spPr bwMode="auto">
        <a:xfrm>
          <a:off x="522757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xdr:col>
      <xdr:colOff>1012243</xdr:colOff>
      <xdr:row>7</xdr:row>
      <xdr:rowOff>121947</xdr:rowOff>
    </xdr:from>
    <xdr:to>
      <xdr:col>7</xdr:col>
      <xdr:colOff>1012243</xdr:colOff>
      <xdr:row>8</xdr:row>
      <xdr:rowOff>96744</xdr:rowOff>
    </xdr:to>
    <xdr:sp macro="" textlink="">
      <xdr:nvSpPr>
        <xdr:cNvPr id="45154" name="WordArt 6"/>
        <xdr:cNvSpPr>
          <a:spLocks noChangeArrowheads="1" noChangeShapeType="1" noTextEdit="1"/>
        </xdr:cNvSpPr>
      </xdr:nvSpPr>
      <xdr:spPr bwMode="auto">
        <a:xfrm>
          <a:off x="522757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55"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56"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57"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58"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59"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60"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61"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62"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63"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64"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65"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7</xdr:row>
      <xdr:rowOff>121947</xdr:rowOff>
    </xdr:from>
    <xdr:to>
      <xdr:col>43</xdr:col>
      <xdr:colOff>1012243</xdr:colOff>
      <xdr:row>8</xdr:row>
      <xdr:rowOff>96744</xdr:rowOff>
    </xdr:to>
    <xdr:sp macro="" textlink="">
      <xdr:nvSpPr>
        <xdr:cNvPr id="45166"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7</xdr:row>
      <xdr:rowOff>121947</xdr:rowOff>
    </xdr:from>
    <xdr:to>
      <xdr:col>43</xdr:col>
      <xdr:colOff>1012243</xdr:colOff>
      <xdr:row>8</xdr:row>
      <xdr:rowOff>96744</xdr:rowOff>
    </xdr:to>
    <xdr:sp macro="" textlink="">
      <xdr:nvSpPr>
        <xdr:cNvPr id="45167"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68"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7</xdr:row>
      <xdr:rowOff>121947</xdr:rowOff>
    </xdr:from>
    <xdr:to>
      <xdr:col>43</xdr:col>
      <xdr:colOff>1012243</xdr:colOff>
      <xdr:row>8</xdr:row>
      <xdr:rowOff>96744</xdr:rowOff>
    </xdr:to>
    <xdr:sp macro="" textlink="">
      <xdr:nvSpPr>
        <xdr:cNvPr id="45169"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7</xdr:row>
      <xdr:rowOff>121947</xdr:rowOff>
    </xdr:from>
    <xdr:to>
      <xdr:col>43</xdr:col>
      <xdr:colOff>1012243</xdr:colOff>
      <xdr:row>8</xdr:row>
      <xdr:rowOff>96744</xdr:rowOff>
    </xdr:to>
    <xdr:sp macro="" textlink="">
      <xdr:nvSpPr>
        <xdr:cNvPr id="45170"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71"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7</xdr:row>
      <xdr:rowOff>121947</xdr:rowOff>
    </xdr:from>
    <xdr:to>
      <xdr:col>43</xdr:col>
      <xdr:colOff>1012243</xdr:colOff>
      <xdr:row>8</xdr:row>
      <xdr:rowOff>96744</xdr:rowOff>
    </xdr:to>
    <xdr:sp macro="" textlink="">
      <xdr:nvSpPr>
        <xdr:cNvPr id="45172"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7</xdr:row>
      <xdr:rowOff>121947</xdr:rowOff>
    </xdr:from>
    <xdr:to>
      <xdr:col>43</xdr:col>
      <xdr:colOff>1012243</xdr:colOff>
      <xdr:row>8</xdr:row>
      <xdr:rowOff>96744</xdr:rowOff>
    </xdr:to>
    <xdr:sp macro="" textlink="">
      <xdr:nvSpPr>
        <xdr:cNvPr id="45173"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7</xdr:row>
      <xdr:rowOff>121947</xdr:rowOff>
    </xdr:from>
    <xdr:to>
      <xdr:col>43</xdr:col>
      <xdr:colOff>3756</xdr:colOff>
      <xdr:row>8</xdr:row>
      <xdr:rowOff>96744</xdr:rowOff>
    </xdr:to>
    <xdr:sp macro="" textlink="">
      <xdr:nvSpPr>
        <xdr:cNvPr id="45174"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7</xdr:row>
      <xdr:rowOff>121947</xdr:rowOff>
    </xdr:from>
    <xdr:to>
      <xdr:col>43</xdr:col>
      <xdr:colOff>1012243</xdr:colOff>
      <xdr:row>8</xdr:row>
      <xdr:rowOff>96744</xdr:rowOff>
    </xdr:to>
    <xdr:sp macro="" textlink="">
      <xdr:nvSpPr>
        <xdr:cNvPr id="45175"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7</xdr:row>
      <xdr:rowOff>121947</xdr:rowOff>
    </xdr:from>
    <xdr:to>
      <xdr:col>43</xdr:col>
      <xdr:colOff>1012243</xdr:colOff>
      <xdr:row>8</xdr:row>
      <xdr:rowOff>96744</xdr:rowOff>
    </xdr:to>
    <xdr:sp macro="" textlink="">
      <xdr:nvSpPr>
        <xdr:cNvPr id="45176"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77"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78"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79"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80"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81"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82"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83"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84"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85"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86"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87"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7</xdr:row>
      <xdr:rowOff>121947</xdr:rowOff>
    </xdr:from>
    <xdr:to>
      <xdr:col>44</xdr:col>
      <xdr:colOff>1012243</xdr:colOff>
      <xdr:row>8</xdr:row>
      <xdr:rowOff>96744</xdr:rowOff>
    </xdr:to>
    <xdr:sp macro="" textlink="">
      <xdr:nvSpPr>
        <xdr:cNvPr id="45188"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7</xdr:row>
      <xdr:rowOff>121947</xdr:rowOff>
    </xdr:from>
    <xdr:to>
      <xdr:col>44</xdr:col>
      <xdr:colOff>1012243</xdr:colOff>
      <xdr:row>8</xdr:row>
      <xdr:rowOff>96744</xdr:rowOff>
    </xdr:to>
    <xdr:sp macro="" textlink="">
      <xdr:nvSpPr>
        <xdr:cNvPr id="45189"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90"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7</xdr:row>
      <xdr:rowOff>121947</xdr:rowOff>
    </xdr:from>
    <xdr:to>
      <xdr:col>44</xdr:col>
      <xdr:colOff>1012243</xdr:colOff>
      <xdr:row>8</xdr:row>
      <xdr:rowOff>96744</xdr:rowOff>
    </xdr:to>
    <xdr:sp macro="" textlink="">
      <xdr:nvSpPr>
        <xdr:cNvPr id="45191"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7</xdr:row>
      <xdr:rowOff>121947</xdr:rowOff>
    </xdr:from>
    <xdr:to>
      <xdr:col>44</xdr:col>
      <xdr:colOff>1012243</xdr:colOff>
      <xdr:row>8</xdr:row>
      <xdr:rowOff>96744</xdr:rowOff>
    </xdr:to>
    <xdr:sp macro="" textlink="">
      <xdr:nvSpPr>
        <xdr:cNvPr id="45192"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93"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7</xdr:row>
      <xdr:rowOff>121947</xdr:rowOff>
    </xdr:from>
    <xdr:to>
      <xdr:col>44</xdr:col>
      <xdr:colOff>1012243</xdr:colOff>
      <xdr:row>8</xdr:row>
      <xdr:rowOff>96744</xdr:rowOff>
    </xdr:to>
    <xdr:sp macro="" textlink="">
      <xdr:nvSpPr>
        <xdr:cNvPr id="45194"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7</xdr:row>
      <xdr:rowOff>121947</xdr:rowOff>
    </xdr:from>
    <xdr:to>
      <xdr:col>44</xdr:col>
      <xdr:colOff>1012243</xdr:colOff>
      <xdr:row>8</xdr:row>
      <xdr:rowOff>96744</xdr:rowOff>
    </xdr:to>
    <xdr:sp macro="" textlink="">
      <xdr:nvSpPr>
        <xdr:cNvPr id="45195"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7</xdr:row>
      <xdr:rowOff>121947</xdr:rowOff>
    </xdr:from>
    <xdr:to>
      <xdr:col>44</xdr:col>
      <xdr:colOff>3756</xdr:colOff>
      <xdr:row>8</xdr:row>
      <xdr:rowOff>96744</xdr:rowOff>
    </xdr:to>
    <xdr:sp macro="" textlink="">
      <xdr:nvSpPr>
        <xdr:cNvPr id="45196"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7</xdr:row>
      <xdr:rowOff>121947</xdr:rowOff>
    </xdr:from>
    <xdr:to>
      <xdr:col>44</xdr:col>
      <xdr:colOff>1012243</xdr:colOff>
      <xdr:row>8</xdr:row>
      <xdr:rowOff>96744</xdr:rowOff>
    </xdr:to>
    <xdr:sp macro="" textlink="">
      <xdr:nvSpPr>
        <xdr:cNvPr id="45197"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1012243</xdr:colOff>
      <xdr:row>7</xdr:row>
      <xdr:rowOff>121947</xdr:rowOff>
    </xdr:from>
    <xdr:to>
      <xdr:col>44</xdr:col>
      <xdr:colOff>1012243</xdr:colOff>
      <xdr:row>8</xdr:row>
      <xdr:rowOff>96744</xdr:rowOff>
    </xdr:to>
    <xdr:sp macro="" textlink="">
      <xdr:nvSpPr>
        <xdr:cNvPr id="45198"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199"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0"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1"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2"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3"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4"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5"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6"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7"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8"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09"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7</xdr:row>
      <xdr:rowOff>121947</xdr:rowOff>
    </xdr:from>
    <xdr:to>
      <xdr:col>45</xdr:col>
      <xdr:colOff>1012243</xdr:colOff>
      <xdr:row>8</xdr:row>
      <xdr:rowOff>96744</xdr:rowOff>
    </xdr:to>
    <xdr:sp macro="" textlink="">
      <xdr:nvSpPr>
        <xdr:cNvPr id="45210"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7</xdr:row>
      <xdr:rowOff>121947</xdr:rowOff>
    </xdr:from>
    <xdr:to>
      <xdr:col>45</xdr:col>
      <xdr:colOff>1012243</xdr:colOff>
      <xdr:row>8</xdr:row>
      <xdr:rowOff>96744</xdr:rowOff>
    </xdr:to>
    <xdr:sp macro="" textlink="">
      <xdr:nvSpPr>
        <xdr:cNvPr id="45211"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12"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7</xdr:row>
      <xdr:rowOff>121947</xdr:rowOff>
    </xdr:from>
    <xdr:to>
      <xdr:col>45</xdr:col>
      <xdr:colOff>1012243</xdr:colOff>
      <xdr:row>8</xdr:row>
      <xdr:rowOff>96744</xdr:rowOff>
    </xdr:to>
    <xdr:sp macro="" textlink="">
      <xdr:nvSpPr>
        <xdr:cNvPr id="45213"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7</xdr:row>
      <xdr:rowOff>121947</xdr:rowOff>
    </xdr:from>
    <xdr:to>
      <xdr:col>45</xdr:col>
      <xdr:colOff>1012243</xdr:colOff>
      <xdr:row>8</xdr:row>
      <xdr:rowOff>96744</xdr:rowOff>
    </xdr:to>
    <xdr:sp macro="" textlink="">
      <xdr:nvSpPr>
        <xdr:cNvPr id="45214"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15"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7</xdr:row>
      <xdr:rowOff>121947</xdr:rowOff>
    </xdr:from>
    <xdr:to>
      <xdr:col>45</xdr:col>
      <xdr:colOff>1012243</xdr:colOff>
      <xdr:row>8</xdr:row>
      <xdr:rowOff>96744</xdr:rowOff>
    </xdr:to>
    <xdr:sp macro="" textlink="">
      <xdr:nvSpPr>
        <xdr:cNvPr id="45216"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7</xdr:row>
      <xdr:rowOff>121947</xdr:rowOff>
    </xdr:from>
    <xdr:to>
      <xdr:col>45</xdr:col>
      <xdr:colOff>1012243</xdr:colOff>
      <xdr:row>8</xdr:row>
      <xdr:rowOff>96744</xdr:rowOff>
    </xdr:to>
    <xdr:sp macro="" textlink="">
      <xdr:nvSpPr>
        <xdr:cNvPr id="45217"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7</xdr:row>
      <xdr:rowOff>121947</xdr:rowOff>
    </xdr:from>
    <xdr:to>
      <xdr:col>45</xdr:col>
      <xdr:colOff>3756</xdr:colOff>
      <xdr:row>8</xdr:row>
      <xdr:rowOff>96744</xdr:rowOff>
    </xdr:to>
    <xdr:sp macro="" textlink="">
      <xdr:nvSpPr>
        <xdr:cNvPr id="45218"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7</xdr:row>
      <xdr:rowOff>121947</xdr:rowOff>
    </xdr:from>
    <xdr:to>
      <xdr:col>45</xdr:col>
      <xdr:colOff>1012243</xdr:colOff>
      <xdr:row>8</xdr:row>
      <xdr:rowOff>96744</xdr:rowOff>
    </xdr:to>
    <xdr:sp macro="" textlink="">
      <xdr:nvSpPr>
        <xdr:cNvPr id="45219"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7</xdr:row>
      <xdr:rowOff>121947</xdr:rowOff>
    </xdr:from>
    <xdr:to>
      <xdr:col>45</xdr:col>
      <xdr:colOff>1012243</xdr:colOff>
      <xdr:row>8</xdr:row>
      <xdr:rowOff>96744</xdr:rowOff>
    </xdr:to>
    <xdr:sp macro="" textlink="">
      <xdr:nvSpPr>
        <xdr:cNvPr id="45220"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1"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2"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3"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4"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5"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6"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7"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8"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29"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30"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31"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7</xdr:row>
      <xdr:rowOff>121947</xdr:rowOff>
    </xdr:from>
    <xdr:to>
      <xdr:col>46</xdr:col>
      <xdr:colOff>1012243</xdr:colOff>
      <xdr:row>8</xdr:row>
      <xdr:rowOff>96744</xdr:rowOff>
    </xdr:to>
    <xdr:sp macro="" textlink="">
      <xdr:nvSpPr>
        <xdr:cNvPr id="45232"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7</xdr:row>
      <xdr:rowOff>121947</xdr:rowOff>
    </xdr:from>
    <xdr:to>
      <xdr:col>46</xdr:col>
      <xdr:colOff>1012243</xdr:colOff>
      <xdr:row>8</xdr:row>
      <xdr:rowOff>96744</xdr:rowOff>
    </xdr:to>
    <xdr:sp macro="" textlink="">
      <xdr:nvSpPr>
        <xdr:cNvPr id="45233"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34"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7</xdr:row>
      <xdr:rowOff>121947</xdr:rowOff>
    </xdr:from>
    <xdr:to>
      <xdr:col>46</xdr:col>
      <xdr:colOff>1012243</xdr:colOff>
      <xdr:row>8</xdr:row>
      <xdr:rowOff>96744</xdr:rowOff>
    </xdr:to>
    <xdr:sp macro="" textlink="">
      <xdr:nvSpPr>
        <xdr:cNvPr id="45235"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7</xdr:row>
      <xdr:rowOff>121947</xdr:rowOff>
    </xdr:from>
    <xdr:to>
      <xdr:col>46</xdr:col>
      <xdr:colOff>1012243</xdr:colOff>
      <xdr:row>8</xdr:row>
      <xdr:rowOff>96744</xdr:rowOff>
    </xdr:to>
    <xdr:sp macro="" textlink="">
      <xdr:nvSpPr>
        <xdr:cNvPr id="45236"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37"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7</xdr:row>
      <xdr:rowOff>121947</xdr:rowOff>
    </xdr:from>
    <xdr:to>
      <xdr:col>46</xdr:col>
      <xdr:colOff>1012243</xdr:colOff>
      <xdr:row>8</xdr:row>
      <xdr:rowOff>96744</xdr:rowOff>
    </xdr:to>
    <xdr:sp macro="" textlink="">
      <xdr:nvSpPr>
        <xdr:cNvPr id="45238"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7</xdr:row>
      <xdr:rowOff>121947</xdr:rowOff>
    </xdr:from>
    <xdr:to>
      <xdr:col>46</xdr:col>
      <xdr:colOff>1012243</xdr:colOff>
      <xdr:row>8</xdr:row>
      <xdr:rowOff>96744</xdr:rowOff>
    </xdr:to>
    <xdr:sp macro="" textlink="">
      <xdr:nvSpPr>
        <xdr:cNvPr id="45239"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7</xdr:row>
      <xdr:rowOff>121947</xdr:rowOff>
    </xdr:from>
    <xdr:to>
      <xdr:col>46</xdr:col>
      <xdr:colOff>3756</xdr:colOff>
      <xdr:row>8</xdr:row>
      <xdr:rowOff>96744</xdr:rowOff>
    </xdr:to>
    <xdr:sp macro="" textlink="">
      <xdr:nvSpPr>
        <xdr:cNvPr id="45240" name="WordArt 6"/>
        <xdr:cNvSpPr>
          <a:spLocks noChangeArrowheads="1" noChangeShapeType="1" noTextEdit="1"/>
        </xdr:cNvSpPr>
      </xdr:nvSpPr>
      <xdr:spPr bwMode="auto">
        <a:xfrm>
          <a:off x="67878906"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7</xdr:row>
      <xdr:rowOff>121947</xdr:rowOff>
    </xdr:from>
    <xdr:to>
      <xdr:col>46</xdr:col>
      <xdr:colOff>1012243</xdr:colOff>
      <xdr:row>8</xdr:row>
      <xdr:rowOff>96744</xdr:rowOff>
    </xdr:to>
    <xdr:sp macro="" textlink="">
      <xdr:nvSpPr>
        <xdr:cNvPr id="45241"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7</xdr:row>
      <xdr:rowOff>121947</xdr:rowOff>
    </xdr:from>
    <xdr:to>
      <xdr:col>46</xdr:col>
      <xdr:colOff>1012243</xdr:colOff>
      <xdr:row>8</xdr:row>
      <xdr:rowOff>96744</xdr:rowOff>
    </xdr:to>
    <xdr:sp macro="" textlink="">
      <xdr:nvSpPr>
        <xdr:cNvPr id="45242" name="WordArt 6"/>
        <xdr:cNvSpPr>
          <a:spLocks noChangeArrowheads="1" noChangeShapeType="1" noTextEdit="1"/>
        </xdr:cNvSpPr>
      </xdr:nvSpPr>
      <xdr:spPr bwMode="auto">
        <a:xfrm>
          <a:off x="68887393" y="20078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31</xdr:row>
      <xdr:rowOff>121947</xdr:rowOff>
    </xdr:from>
    <xdr:to>
      <xdr:col>98</xdr:col>
      <xdr:colOff>3756</xdr:colOff>
      <xdr:row>32</xdr:row>
      <xdr:rowOff>96744</xdr:rowOff>
    </xdr:to>
    <xdr:sp macro="" textlink="">
      <xdr:nvSpPr>
        <xdr:cNvPr id="45243" name="WordArt 6"/>
        <xdr:cNvSpPr>
          <a:spLocks noChangeArrowheads="1" noChangeShapeType="1" noTextEdit="1"/>
        </xdr:cNvSpPr>
      </xdr:nvSpPr>
      <xdr:spPr bwMode="auto">
        <a:xfrm>
          <a:off x="15545175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31</xdr:row>
      <xdr:rowOff>121947</xdr:rowOff>
    </xdr:from>
    <xdr:to>
      <xdr:col>98</xdr:col>
      <xdr:colOff>3756</xdr:colOff>
      <xdr:row>32</xdr:row>
      <xdr:rowOff>96744</xdr:rowOff>
    </xdr:to>
    <xdr:sp macro="" textlink="">
      <xdr:nvSpPr>
        <xdr:cNvPr id="45244" name="WordArt 6"/>
        <xdr:cNvSpPr>
          <a:spLocks noChangeArrowheads="1" noChangeShapeType="1" noTextEdit="1"/>
        </xdr:cNvSpPr>
      </xdr:nvSpPr>
      <xdr:spPr bwMode="auto">
        <a:xfrm>
          <a:off x="15545175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31</xdr:row>
      <xdr:rowOff>121947</xdr:rowOff>
    </xdr:from>
    <xdr:to>
      <xdr:col>99</xdr:col>
      <xdr:colOff>3756</xdr:colOff>
      <xdr:row>32</xdr:row>
      <xdr:rowOff>96744</xdr:rowOff>
    </xdr:to>
    <xdr:sp macro="" textlink="">
      <xdr:nvSpPr>
        <xdr:cNvPr id="45245" name="WordArt 6"/>
        <xdr:cNvSpPr>
          <a:spLocks noChangeArrowheads="1" noChangeShapeType="1" noTextEdit="1"/>
        </xdr:cNvSpPr>
      </xdr:nvSpPr>
      <xdr:spPr bwMode="auto">
        <a:xfrm>
          <a:off x="15545175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31</xdr:row>
      <xdr:rowOff>121947</xdr:rowOff>
    </xdr:from>
    <xdr:to>
      <xdr:col>99</xdr:col>
      <xdr:colOff>3756</xdr:colOff>
      <xdr:row>32</xdr:row>
      <xdr:rowOff>96744</xdr:rowOff>
    </xdr:to>
    <xdr:sp macro="" textlink="">
      <xdr:nvSpPr>
        <xdr:cNvPr id="45246" name="WordArt 6"/>
        <xdr:cNvSpPr>
          <a:spLocks noChangeArrowheads="1" noChangeShapeType="1" noTextEdit="1"/>
        </xdr:cNvSpPr>
      </xdr:nvSpPr>
      <xdr:spPr bwMode="auto">
        <a:xfrm>
          <a:off x="15545175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37</xdr:row>
      <xdr:rowOff>121947</xdr:rowOff>
    </xdr:from>
    <xdr:to>
      <xdr:col>98</xdr:col>
      <xdr:colOff>3756</xdr:colOff>
      <xdr:row>38</xdr:row>
      <xdr:rowOff>96744</xdr:rowOff>
    </xdr:to>
    <xdr:sp macro="" textlink="">
      <xdr:nvSpPr>
        <xdr:cNvPr id="45247" name="WordArt 6"/>
        <xdr:cNvSpPr>
          <a:spLocks noChangeArrowheads="1" noChangeShapeType="1" noTextEdit="1"/>
        </xdr:cNvSpPr>
      </xdr:nvSpPr>
      <xdr:spPr bwMode="auto">
        <a:xfrm>
          <a:off x="155451756" y="170954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37</xdr:row>
      <xdr:rowOff>121947</xdr:rowOff>
    </xdr:from>
    <xdr:to>
      <xdr:col>98</xdr:col>
      <xdr:colOff>3756</xdr:colOff>
      <xdr:row>38</xdr:row>
      <xdr:rowOff>96744</xdr:rowOff>
    </xdr:to>
    <xdr:sp macro="" textlink="">
      <xdr:nvSpPr>
        <xdr:cNvPr id="45248" name="WordArt 6"/>
        <xdr:cNvSpPr>
          <a:spLocks noChangeArrowheads="1" noChangeShapeType="1" noTextEdit="1"/>
        </xdr:cNvSpPr>
      </xdr:nvSpPr>
      <xdr:spPr bwMode="auto">
        <a:xfrm>
          <a:off x="155451756" y="170954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37</xdr:row>
      <xdr:rowOff>121947</xdr:rowOff>
    </xdr:from>
    <xdr:to>
      <xdr:col>99</xdr:col>
      <xdr:colOff>3756</xdr:colOff>
      <xdr:row>38</xdr:row>
      <xdr:rowOff>96744</xdr:rowOff>
    </xdr:to>
    <xdr:sp macro="" textlink="">
      <xdr:nvSpPr>
        <xdr:cNvPr id="45249" name="WordArt 6"/>
        <xdr:cNvSpPr>
          <a:spLocks noChangeArrowheads="1" noChangeShapeType="1" noTextEdit="1"/>
        </xdr:cNvSpPr>
      </xdr:nvSpPr>
      <xdr:spPr bwMode="auto">
        <a:xfrm>
          <a:off x="155451756" y="170954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37</xdr:row>
      <xdr:rowOff>121947</xdr:rowOff>
    </xdr:from>
    <xdr:to>
      <xdr:col>99</xdr:col>
      <xdr:colOff>3756</xdr:colOff>
      <xdr:row>38</xdr:row>
      <xdr:rowOff>96744</xdr:rowOff>
    </xdr:to>
    <xdr:sp macro="" textlink="">
      <xdr:nvSpPr>
        <xdr:cNvPr id="45250" name="WordArt 6"/>
        <xdr:cNvSpPr>
          <a:spLocks noChangeArrowheads="1" noChangeShapeType="1" noTextEdit="1"/>
        </xdr:cNvSpPr>
      </xdr:nvSpPr>
      <xdr:spPr bwMode="auto">
        <a:xfrm>
          <a:off x="155451756" y="170954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45</xdr:row>
      <xdr:rowOff>121947</xdr:rowOff>
    </xdr:from>
    <xdr:to>
      <xdr:col>98</xdr:col>
      <xdr:colOff>3756</xdr:colOff>
      <xdr:row>46</xdr:row>
      <xdr:rowOff>96744</xdr:rowOff>
    </xdr:to>
    <xdr:sp macro="" textlink="">
      <xdr:nvSpPr>
        <xdr:cNvPr id="45251" name="WordArt 6"/>
        <xdr:cNvSpPr>
          <a:spLocks noChangeArrowheads="1" noChangeShapeType="1" noTextEdit="1"/>
        </xdr:cNvSpPr>
      </xdr:nvSpPr>
      <xdr:spPr bwMode="auto">
        <a:xfrm>
          <a:off x="155451756" y="227914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45</xdr:row>
      <xdr:rowOff>121947</xdr:rowOff>
    </xdr:from>
    <xdr:to>
      <xdr:col>98</xdr:col>
      <xdr:colOff>3756</xdr:colOff>
      <xdr:row>46</xdr:row>
      <xdr:rowOff>96744</xdr:rowOff>
    </xdr:to>
    <xdr:sp macro="" textlink="">
      <xdr:nvSpPr>
        <xdr:cNvPr id="45252" name="WordArt 6"/>
        <xdr:cNvSpPr>
          <a:spLocks noChangeArrowheads="1" noChangeShapeType="1" noTextEdit="1"/>
        </xdr:cNvSpPr>
      </xdr:nvSpPr>
      <xdr:spPr bwMode="auto">
        <a:xfrm>
          <a:off x="155451756" y="227914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45</xdr:row>
      <xdr:rowOff>121947</xdr:rowOff>
    </xdr:from>
    <xdr:to>
      <xdr:col>99</xdr:col>
      <xdr:colOff>3756</xdr:colOff>
      <xdr:row>46</xdr:row>
      <xdr:rowOff>96744</xdr:rowOff>
    </xdr:to>
    <xdr:sp macro="" textlink="">
      <xdr:nvSpPr>
        <xdr:cNvPr id="45253" name="WordArt 6"/>
        <xdr:cNvSpPr>
          <a:spLocks noChangeArrowheads="1" noChangeShapeType="1" noTextEdit="1"/>
        </xdr:cNvSpPr>
      </xdr:nvSpPr>
      <xdr:spPr bwMode="auto">
        <a:xfrm>
          <a:off x="155451756" y="227914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45</xdr:row>
      <xdr:rowOff>121947</xdr:rowOff>
    </xdr:from>
    <xdr:to>
      <xdr:col>99</xdr:col>
      <xdr:colOff>3756</xdr:colOff>
      <xdr:row>46</xdr:row>
      <xdr:rowOff>96744</xdr:rowOff>
    </xdr:to>
    <xdr:sp macro="" textlink="">
      <xdr:nvSpPr>
        <xdr:cNvPr id="45254" name="WordArt 6"/>
        <xdr:cNvSpPr>
          <a:spLocks noChangeArrowheads="1" noChangeShapeType="1" noTextEdit="1"/>
        </xdr:cNvSpPr>
      </xdr:nvSpPr>
      <xdr:spPr bwMode="auto">
        <a:xfrm>
          <a:off x="155451756" y="227914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58</xdr:row>
      <xdr:rowOff>121947</xdr:rowOff>
    </xdr:from>
    <xdr:to>
      <xdr:col>98</xdr:col>
      <xdr:colOff>3756</xdr:colOff>
      <xdr:row>59</xdr:row>
      <xdr:rowOff>96744</xdr:rowOff>
    </xdr:to>
    <xdr:sp macro="" textlink="">
      <xdr:nvSpPr>
        <xdr:cNvPr id="45255" name="WordArt 6"/>
        <xdr:cNvSpPr>
          <a:spLocks noChangeArrowheads="1" noChangeShapeType="1" noTextEdit="1"/>
        </xdr:cNvSpPr>
      </xdr:nvSpPr>
      <xdr:spPr bwMode="auto">
        <a:xfrm>
          <a:off x="155451756" y="29630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58</xdr:row>
      <xdr:rowOff>121947</xdr:rowOff>
    </xdr:from>
    <xdr:to>
      <xdr:col>98</xdr:col>
      <xdr:colOff>3756</xdr:colOff>
      <xdr:row>59</xdr:row>
      <xdr:rowOff>96744</xdr:rowOff>
    </xdr:to>
    <xdr:sp macro="" textlink="">
      <xdr:nvSpPr>
        <xdr:cNvPr id="45256" name="WordArt 6"/>
        <xdr:cNvSpPr>
          <a:spLocks noChangeArrowheads="1" noChangeShapeType="1" noTextEdit="1"/>
        </xdr:cNvSpPr>
      </xdr:nvSpPr>
      <xdr:spPr bwMode="auto">
        <a:xfrm>
          <a:off x="155451756" y="29630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58</xdr:row>
      <xdr:rowOff>121947</xdr:rowOff>
    </xdr:from>
    <xdr:to>
      <xdr:col>99</xdr:col>
      <xdr:colOff>3756</xdr:colOff>
      <xdr:row>59</xdr:row>
      <xdr:rowOff>96744</xdr:rowOff>
    </xdr:to>
    <xdr:sp macro="" textlink="">
      <xdr:nvSpPr>
        <xdr:cNvPr id="45257" name="WordArt 6"/>
        <xdr:cNvSpPr>
          <a:spLocks noChangeArrowheads="1" noChangeShapeType="1" noTextEdit="1"/>
        </xdr:cNvSpPr>
      </xdr:nvSpPr>
      <xdr:spPr bwMode="auto">
        <a:xfrm>
          <a:off x="155451756" y="29630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58</xdr:row>
      <xdr:rowOff>121947</xdr:rowOff>
    </xdr:from>
    <xdr:to>
      <xdr:col>99</xdr:col>
      <xdr:colOff>3756</xdr:colOff>
      <xdr:row>59</xdr:row>
      <xdr:rowOff>96744</xdr:rowOff>
    </xdr:to>
    <xdr:sp macro="" textlink="">
      <xdr:nvSpPr>
        <xdr:cNvPr id="45258" name="WordArt 6"/>
        <xdr:cNvSpPr>
          <a:spLocks noChangeArrowheads="1" noChangeShapeType="1" noTextEdit="1"/>
        </xdr:cNvSpPr>
      </xdr:nvSpPr>
      <xdr:spPr bwMode="auto">
        <a:xfrm>
          <a:off x="155451756" y="29630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64</xdr:row>
      <xdr:rowOff>121947</xdr:rowOff>
    </xdr:from>
    <xdr:to>
      <xdr:col>98</xdr:col>
      <xdr:colOff>3756</xdr:colOff>
      <xdr:row>65</xdr:row>
      <xdr:rowOff>96744</xdr:rowOff>
    </xdr:to>
    <xdr:sp macro="" textlink="">
      <xdr:nvSpPr>
        <xdr:cNvPr id="45259" name="WordArt 6"/>
        <xdr:cNvSpPr>
          <a:spLocks noChangeArrowheads="1" noChangeShapeType="1" noTextEdit="1"/>
        </xdr:cNvSpPr>
      </xdr:nvSpPr>
      <xdr:spPr bwMode="auto">
        <a:xfrm>
          <a:off x="155451756" y="341071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98</xdr:col>
      <xdr:colOff>3756</xdr:colOff>
      <xdr:row>64</xdr:row>
      <xdr:rowOff>121947</xdr:rowOff>
    </xdr:from>
    <xdr:to>
      <xdr:col>98</xdr:col>
      <xdr:colOff>3756</xdr:colOff>
      <xdr:row>65</xdr:row>
      <xdr:rowOff>96744</xdr:rowOff>
    </xdr:to>
    <xdr:sp macro="" textlink="">
      <xdr:nvSpPr>
        <xdr:cNvPr id="45260" name="WordArt 6"/>
        <xdr:cNvSpPr>
          <a:spLocks noChangeArrowheads="1" noChangeShapeType="1" noTextEdit="1"/>
        </xdr:cNvSpPr>
      </xdr:nvSpPr>
      <xdr:spPr bwMode="auto">
        <a:xfrm>
          <a:off x="155451756" y="341071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64</xdr:row>
      <xdr:rowOff>121947</xdr:rowOff>
    </xdr:from>
    <xdr:to>
      <xdr:col>99</xdr:col>
      <xdr:colOff>3756</xdr:colOff>
      <xdr:row>65</xdr:row>
      <xdr:rowOff>96744</xdr:rowOff>
    </xdr:to>
    <xdr:sp macro="" textlink="">
      <xdr:nvSpPr>
        <xdr:cNvPr id="45261" name="WordArt 6"/>
        <xdr:cNvSpPr>
          <a:spLocks noChangeArrowheads="1" noChangeShapeType="1" noTextEdit="1"/>
        </xdr:cNvSpPr>
      </xdr:nvSpPr>
      <xdr:spPr bwMode="auto">
        <a:xfrm>
          <a:off x="155451756" y="341071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99</xdr:col>
      <xdr:colOff>3756</xdr:colOff>
      <xdr:row>64</xdr:row>
      <xdr:rowOff>121947</xdr:rowOff>
    </xdr:from>
    <xdr:to>
      <xdr:col>99</xdr:col>
      <xdr:colOff>3756</xdr:colOff>
      <xdr:row>65</xdr:row>
      <xdr:rowOff>96744</xdr:rowOff>
    </xdr:to>
    <xdr:sp macro="" textlink="">
      <xdr:nvSpPr>
        <xdr:cNvPr id="45262" name="WordArt 6"/>
        <xdr:cNvSpPr>
          <a:spLocks noChangeArrowheads="1" noChangeShapeType="1" noTextEdit="1"/>
        </xdr:cNvSpPr>
      </xdr:nvSpPr>
      <xdr:spPr bwMode="auto">
        <a:xfrm>
          <a:off x="155451756" y="341071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45269"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45270"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45271"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45272"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45273"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37</xdr:row>
      <xdr:rowOff>121947</xdr:rowOff>
    </xdr:from>
    <xdr:to>
      <xdr:col>66</xdr:col>
      <xdr:colOff>3756</xdr:colOff>
      <xdr:row>38</xdr:row>
      <xdr:rowOff>96744</xdr:rowOff>
    </xdr:to>
    <xdr:sp macro="" textlink="">
      <xdr:nvSpPr>
        <xdr:cNvPr id="45274"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45281"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45282"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45283"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45284"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45285"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45286"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45287"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45288"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45289"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45290"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45291"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58</xdr:row>
      <xdr:rowOff>121947</xdr:rowOff>
    </xdr:from>
    <xdr:to>
      <xdr:col>66</xdr:col>
      <xdr:colOff>3756</xdr:colOff>
      <xdr:row>59</xdr:row>
      <xdr:rowOff>96744</xdr:rowOff>
    </xdr:to>
    <xdr:sp macro="" textlink="">
      <xdr:nvSpPr>
        <xdr:cNvPr id="45292"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45293"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45294"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45295"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45296"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45297"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64</xdr:row>
      <xdr:rowOff>121947</xdr:rowOff>
    </xdr:from>
    <xdr:to>
      <xdr:col>66</xdr:col>
      <xdr:colOff>3756</xdr:colOff>
      <xdr:row>65</xdr:row>
      <xdr:rowOff>96744</xdr:rowOff>
    </xdr:to>
    <xdr:sp macro="" textlink="">
      <xdr:nvSpPr>
        <xdr:cNvPr id="45298" name="WordArt 6"/>
        <xdr:cNvSpPr>
          <a:spLocks noChangeArrowheads="1" noChangeShapeType="1" noTextEdit="1"/>
        </xdr:cNvSpPr>
      </xdr:nvSpPr>
      <xdr:spPr bwMode="auto">
        <a:xfrm>
          <a:off x="107731506" y="123901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63"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31</xdr:row>
      <xdr:rowOff>121947</xdr:rowOff>
    </xdr:from>
    <xdr:to>
      <xdr:col>85</xdr:col>
      <xdr:colOff>1012243</xdr:colOff>
      <xdr:row>32</xdr:row>
      <xdr:rowOff>96744</xdr:rowOff>
    </xdr:to>
    <xdr:sp macro="" textlink="">
      <xdr:nvSpPr>
        <xdr:cNvPr id="45264" name="WordArt 6"/>
        <xdr:cNvSpPr>
          <a:spLocks noChangeArrowheads="1" noChangeShapeType="1" noTextEdit="1"/>
        </xdr:cNvSpPr>
      </xdr:nvSpPr>
      <xdr:spPr bwMode="auto">
        <a:xfrm>
          <a:off x="142543160"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31</xdr:row>
      <xdr:rowOff>121947</xdr:rowOff>
    </xdr:from>
    <xdr:to>
      <xdr:col>85</xdr:col>
      <xdr:colOff>1012243</xdr:colOff>
      <xdr:row>32</xdr:row>
      <xdr:rowOff>96744</xdr:rowOff>
    </xdr:to>
    <xdr:sp macro="" textlink="">
      <xdr:nvSpPr>
        <xdr:cNvPr id="45265" name="WordArt 6"/>
        <xdr:cNvSpPr>
          <a:spLocks noChangeArrowheads="1" noChangeShapeType="1" noTextEdit="1"/>
        </xdr:cNvSpPr>
      </xdr:nvSpPr>
      <xdr:spPr bwMode="auto">
        <a:xfrm>
          <a:off x="142543160"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66"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31</xdr:row>
      <xdr:rowOff>121947</xdr:rowOff>
    </xdr:from>
    <xdr:to>
      <xdr:col>85</xdr:col>
      <xdr:colOff>1012243</xdr:colOff>
      <xdr:row>32</xdr:row>
      <xdr:rowOff>96744</xdr:rowOff>
    </xdr:to>
    <xdr:sp macro="" textlink="">
      <xdr:nvSpPr>
        <xdr:cNvPr id="45267" name="WordArt 6"/>
        <xdr:cNvSpPr>
          <a:spLocks noChangeArrowheads="1" noChangeShapeType="1" noTextEdit="1"/>
        </xdr:cNvSpPr>
      </xdr:nvSpPr>
      <xdr:spPr bwMode="auto">
        <a:xfrm>
          <a:off x="142543160"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31</xdr:row>
      <xdr:rowOff>121947</xdr:rowOff>
    </xdr:from>
    <xdr:to>
      <xdr:col>85</xdr:col>
      <xdr:colOff>1012243</xdr:colOff>
      <xdr:row>32</xdr:row>
      <xdr:rowOff>96744</xdr:rowOff>
    </xdr:to>
    <xdr:sp macro="" textlink="">
      <xdr:nvSpPr>
        <xdr:cNvPr id="45268" name="WordArt 6"/>
        <xdr:cNvSpPr>
          <a:spLocks noChangeArrowheads="1" noChangeShapeType="1" noTextEdit="1"/>
        </xdr:cNvSpPr>
      </xdr:nvSpPr>
      <xdr:spPr bwMode="auto">
        <a:xfrm>
          <a:off x="142543160"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75"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76"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77"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78"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79"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80"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299"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300"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301"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302"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303"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31</xdr:row>
      <xdr:rowOff>121947</xdr:rowOff>
    </xdr:from>
    <xdr:to>
      <xdr:col>85</xdr:col>
      <xdr:colOff>3756</xdr:colOff>
      <xdr:row>32</xdr:row>
      <xdr:rowOff>96744</xdr:rowOff>
    </xdr:to>
    <xdr:sp macro="" textlink="">
      <xdr:nvSpPr>
        <xdr:cNvPr id="45304" name="WordArt 6"/>
        <xdr:cNvSpPr>
          <a:spLocks noChangeArrowheads="1" noChangeShapeType="1" noTextEdit="1"/>
        </xdr:cNvSpPr>
      </xdr:nvSpPr>
      <xdr:spPr bwMode="auto">
        <a:xfrm>
          <a:off x="141534673" y="1205994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05"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37</xdr:row>
      <xdr:rowOff>121947</xdr:rowOff>
    </xdr:from>
    <xdr:to>
      <xdr:col>85</xdr:col>
      <xdr:colOff>1012243</xdr:colOff>
      <xdr:row>38</xdr:row>
      <xdr:rowOff>96744</xdr:rowOff>
    </xdr:to>
    <xdr:sp macro="" textlink="">
      <xdr:nvSpPr>
        <xdr:cNvPr id="45306" name="WordArt 6"/>
        <xdr:cNvSpPr>
          <a:spLocks noChangeArrowheads="1" noChangeShapeType="1" noTextEdit="1"/>
        </xdr:cNvSpPr>
      </xdr:nvSpPr>
      <xdr:spPr bwMode="auto">
        <a:xfrm>
          <a:off x="142543160"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37</xdr:row>
      <xdr:rowOff>121947</xdr:rowOff>
    </xdr:from>
    <xdr:to>
      <xdr:col>85</xdr:col>
      <xdr:colOff>1012243</xdr:colOff>
      <xdr:row>38</xdr:row>
      <xdr:rowOff>96744</xdr:rowOff>
    </xdr:to>
    <xdr:sp macro="" textlink="">
      <xdr:nvSpPr>
        <xdr:cNvPr id="45307" name="WordArt 6"/>
        <xdr:cNvSpPr>
          <a:spLocks noChangeArrowheads="1" noChangeShapeType="1" noTextEdit="1"/>
        </xdr:cNvSpPr>
      </xdr:nvSpPr>
      <xdr:spPr bwMode="auto">
        <a:xfrm>
          <a:off x="142543160"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08"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37</xdr:row>
      <xdr:rowOff>121947</xdr:rowOff>
    </xdr:from>
    <xdr:to>
      <xdr:col>85</xdr:col>
      <xdr:colOff>1012243</xdr:colOff>
      <xdr:row>38</xdr:row>
      <xdr:rowOff>96744</xdr:rowOff>
    </xdr:to>
    <xdr:sp macro="" textlink="">
      <xdr:nvSpPr>
        <xdr:cNvPr id="45309" name="WordArt 6"/>
        <xdr:cNvSpPr>
          <a:spLocks noChangeArrowheads="1" noChangeShapeType="1" noTextEdit="1"/>
        </xdr:cNvSpPr>
      </xdr:nvSpPr>
      <xdr:spPr bwMode="auto">
        <a:xfrm>
          <a:off x="142543160"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37</xdr:row>
      <xdr:rowOff>121947</xdr:rowOff>
    </xdr:from>
    <xdr:to>
      <xdr:col>85</xdr:col>
      <xdr:colOff>1012243</xdr:colOff>
      <xdr:row>38</xdr:row>
      <xdr:rowOff>96744</xdr:rowOff>
    </xdr:to>
    <xdr:sp macro="" textlink="">
      <xdr:nvSpPr>
        <xdr:cNvPr id="45310" name="WordArt 6"/>
        <xdr:cNvSpPr>
          <a:spLocks noChangeArrowheads="1" noChangeShapeType="1" noTextEdit="1"/>
        </xdr:cNvSpPr>
      </xdr:nvSpPr>
      <xdr:spPr bwMode="auto">
        <a:xfrm>
          <a:off x="142543160"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1"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2"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3"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4"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5"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6"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7"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8"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19"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20"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21"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37</xdr:row>
      <xdr:rowOff>121947</xdr:rowOff>
    </xdr:from>
    <xdr:to>
      <xdr:col>85</xdr:col>
      <xdr:colOff>3756</xdr:colOff>
      <xdr:row>38</xdr:row>
      <xdr:rowOff>96744</xdr:rowOff>
    </xdr:to>
    <xdr:sp macro="" textlink="">
      <xdr:nvSpPr>
        <xdr:cNvPr id="45322" name="WordArt 6"/>
        <xdr:cNvSpPr>
          <a:spLocks noChangeArrowheads="1" noChangeShapeType="1" noTextEdit="1"/>
        </xdr:cNvSpPr>
      </xdr:nvSpPr>
      <xdr:spPr bwMode="auto">
        <a:xfrm>
          <a:off x="141534673" y="16219197"/>
          <a:ext cx="0" cy="28171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23"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24"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25"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26"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27"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28"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29"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30"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31"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32"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33"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34"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45335"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592"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593"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45</xdr:row>
      <xdr:rowOff>121947</xdr:rowOff>
    </xdr:from>
    <xdr:to>
      <xdr:col>85</xdr:col>
      <xdr:colOff>1012243</xdr:colOff>
      <xdr:row>46</xdr:row>
      <xdr:rowOff>96744</xdr:rowOff>
    </xdr:to>
    <xdr:sp macro="" textlink="">
      <xdr:nvSpPr>
        <xdr:cNvPr id="50594" name="WordArt 6"/>
        <xdr:cNvSpPr>
          <a:spLocks noChangeArrowheads="1" noChangeShapeType="1" noTextEdit="1"/>
        </xdr:cNvSpPr>
      </xdr:nvSpPr>
      <xdr:spPr bwMode="auto">
        <a:xfrm>
          <a:off x="142524879"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45</xdr:row>
      <xdr:rowOff>121947</xdr:rowOff>
    </xdr:from>
    <xdr:to>
      <xdr:col>85</xdr:col>
      <xdr:colOff>1012243</xdr:colOff>
      <xdr:row>46</xdr:row>
      <xdr:rowOff>96744</xdr:rowOff>
    </xdr:to>
    <xdr:sp macro="" textlink="">
      <xdr:nvSpPr>
        <xdr:cNvPr id="50595" name="WordArt 6"/>
        <xdr:cNvSpPr>
          <a:spLocks noChangeArrowheads="1" noChangeShapeType="1" noTextEdit="1"/>
        </xdr:cNvSpPr>
      </xdr:nvSpPr>
      <xdr:spPr bwMode="auto">
        <a:xfrm>
          <a:off x="142524879"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596"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45</xdr:row>
      <xdr:rowOff>121947</xdr:rowOff>
    </xdr:from>
    <xdr:to>
      <xdr:col>85</xdr:col>
      <xdr:colOff>1012243</xdr:colOff>
      <xdr:row>46</xdr:row>
      <xdr:rowOff>96744</xdr:rowOff>
    </xdr:to>
    <xdr:sp macro="" textlink="">
      <xdr:nvSpPr>
        <xdr:cNvPr id="50597" name="WordArt 6"/>
        <xdr:cNvSpPr>
          <a:spLocks noChangeArrowheads="1" noChangeShapeType="1" noTextEdit="1"/>
        </xdr:cNvSpPr>
      </xdr:nvSpPr>
      <xdr:spPr bwMode="auto">
        <a:xfrm>
          <a:off x="142524879"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45</xdr:row>
      <xdr:rowOff>121947</xdr:rowOff>
    </xdr:from>
    <xdr:to>
      <xdr:col>85</xdr:col>
      <xdr:colOff>1012243</xdr:colOff>
      <xdr:row>46</xdr:row>
      <xdr:rowOff>96744</xdr:rowOff>
    </xdr:to>
    <xdr:sp macro="" textlink="">
      <xdr:nvSpPr>
        <xdr:cNvPr id="50598" name="WordArt 6"/>
        <xdr:cNvSpPr>
          <a:spLocks noChangeArrowheads="1" noChangeShapeType="1" noTextEdit="1"/>
        </xdr:cNvSpPr>
      </xdr:nvSpPr>
      <xdr:spPr bwMode="auto">
        <a:xfrm>
          <a:off x="142524879"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599"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0"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1"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2"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3"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4"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5"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6"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7"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8"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09"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0610" name="WordArt 6"/>
        <xdr:cNvSpPr>
          <a:spLocks noChangeArrowheads="1" noChangeShapeType="1" noTextEdit="1"/>
        </xdr:cNvSpPr>
      </xdr:nvSpPr>
      <xdr:spPr bwMode="auto">
        <a:xfrm>
          <a:off x="141516392" y="21250129"/>
          <a:ext cx="0" cy="27497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11"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64</xdr:row>
      <xdr:rowOff>121947</xdr:rowOff>
    </xdr:from>
    <xdr:to>
      <xdr:col>85</xdr:col>
      <xdr:colOff>1012243</xdr:colOff>
      <xdr:row>65</xdr:row>
      <xdr:rowOff>96744</xdr:rowOff>
    </xdr:to>
    <xdr:sp macro="" textlink="">
      <xdr:nvSpPr>
        <xdr:cNvPr id="50612" name="WordArt 6"/>
        <xdr:cNvSpPr>
          <a:spLocks noChangeArrowheads="1" noChangeShapeType="1" noTextEdit="1"/>
        </xdr:cNvSpPr>
      </xdr:nvSpPr>
      <xdr:spPr bwMode="auto">
        <a:xfrm>
          <a:off x="142524879"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64</xdr:row>
      <xdr:rowOff>121947</xdr:rowOff>
    </xdr:from>
    <xdr:to>
      <xdr:col>85</xdr:col>
      <xdr:colOff>1012243</xdr:colOff>
      <xdr:row>65</xdr:row>
      <xdr:rowOff>96744</xdr:rowOff>
    </xdr:to>
    <xdr:sp macro="" textlink="">
      <xdr:nvSpPr>
        <xdr:cNvPr id="50613" name="WordArt 6"/>
        <xdr:cNvSpPr>
          <a:spLocks noChangeArrowheads="1" noChangeShapeType="1" noTextEdit="1"/>
        </xdr:cNvSpPr>
      </xdr:nvSpPr>
      <xdr:spPr bwMode="auto">
        <a:xfrm>
          <a:off x="142524879"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14"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64</xdr:row>
      <xdr:rowOff>121947</xdr:rowOff>
    </xdr:from>
    <xdr:to>
      <xdr:col>85</xdr:col>
      <xdr:colOff>1012243</xdr:colOff>
      <xdr:row>65</xdr:row>
      <xdr:rowOff>96744</xdr:rowOff>
    </xdr:to>
    <xdr:sp macro="" textlink="">
      <xdr:nvSpPr>
        <xdr:cNvPr id="50615" name="WordArt 6"/>
        <xdr:cNvSpPr>
          <a:spLocks noChangeArrowheads="1" noChangeShapeType="1" noTextEdit="1"/>
        </xdr:cNvSpPr>
      </xdr:nvSpPr>
      <xdr:spPr bwMode="auto">
        <a:xfrm>
          <a:off x="142524879"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64</xdr:row>
      <xdr:rowOff>121947</xdr:rowOff>
    </xdr:from>
    <xdr:to>
      <xdr:col>85</xdr:col>
      <xdr:colOff>1012243</xdr:colOff>
      <xdr:row>65</xdr:row>
      <xdr:rowOff>96744</xdr:rowOff>
    </xdr:to>
    <xdr:sp macro="" textlink="">
      <xdr:nvSpPr>
        <xdr:cNvPr id="50616" name="WordArt 6"/>
        <xdr:cNvSpPr>
          <a:spLocks noChangeArrowheads="1" noChangeShapeType="1" noTextEdit="1"/>
        </xdr:cNvSpPr>
      </xdr:nvSpPr>
      <xdr:spPr bwMode="auto">
        <a:xfrm>
          <a:off x="142524879"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17"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18"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19"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0"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1"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2"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3"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4"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5"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6"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7"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64</xdr:row>
      <xdr:rowOff>121947</xdr:rowOff>
    </xdr:from>
    <xdr:to>
      <xdr:col>85</xdr:col>
      <xdr:colOff>3756</xdr:colOff>
      <xdr:row>65</xdr:row>
      <xdr:rowOff>96744</xdr:rowOff>
    </xdr:to>
    <xdr:sp macro="" textlink="">
      <xdr:nvSpPr>
        <xdr:cNvPr id="50628" name="WordArt 6"/>
        <xdr:cNvSpPr>
          <a:spLocks noChangeArrowheads="1" noChangeShapeType="1" noTextEdit="1"/>
        </xdr:cNvSpPr>
      </xdr:nvSpPr>
      <xdr:spPr bwMode="auto">
        <a:xfrm>
          <a:off x="141516392" y="31363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29"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58</xdr:row>
      <xdr:rowOff>121947</xdr:rowOff>
    </xdr:from>
    <xdr:to>
      <xdr:col>85</xdr:col>
      <xdr:colOff>1012243</xdr:colOff>
      <xdr:row>59</xdr:row>
      <xdr:rowOff>96744</xdr:rowOff>
    </xdr:to>
    <xdr:sp macro="" textlink="">
      <xdr:nvSpPr>
        <xdr:cNvPr id="50630" name="WordArt 6"/>
        <xdr:cNvSpPr>
          <a:spLocks noChangeArrowheads="1" noChangeShapeType="1" noTextEdit="1"/>
        </xdr:cNvSpPr>
      </xdr:nvSpPr>
      <xdr:spPr bwMode="auto">
        <a:xfrm>
          <a:off x="142524879"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58</xdr:row>
      <xdr:rowOff>121947</xdr:rowOff>
    </xdr:from>
    <xdr:to>
      <xdr:col>85</xdr:col>
      <xdr:colOff>1012243</xdr:colOff>
      <xdr:row>59</xdr:row>
      <xdr:rowOff>96744</xdr:rowOff>
    </xdr:to>
    <xdr:sp macro="" textlink="">
      <xdr:nvSpPr>
        <xdr:cNvPr id="50631" name="WordArt 6"/>
        <xdr:cNvSpPr>
          <a:spLocks noChangeArrowheads="1" noChangeShapeType="1" noTextEdit="1"/>
        </xdr:cNvSpPr>
      </xdr:nvSpPr>
      <xdr:spPr bwMode="auto">
        <a:xfrm>
          <a:off x="142524879"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32"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58</xdr:row>
      <xdr:rowOff>121947</xdr:rowOff>
    </xdr:from>
    <xdr:to>
      <xdr:col>85</xdr:col>
      <xdr:colOff>1012243</xdr:colOff>
      <xdr:row>59</xdr:row>
      <xdr:rowOff>96744</xdr:rowOff>
    </xdr:to>
    <xdr:sp macro="" textlink="">
      <xdr:nvSpPr>
        <xdr:cNvPr id="50633" name="WordArt 6"/>
        <xdr:cNvSpPr>
          <a:spLocks noChangeArrowheads="1" noChangeShapeType="1" noTextEdit="1"/>
        </xdr:cNvSpPr>
      </xdr:nvSpPr>
      <xdr:spPr bwMode="auto">
        <a:xfrm>
          <a:off x="142524879"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58</xdr:row>
      <xdr:rowOff>121947</xdr:rowOff>
    </xdr:from>
    <xdr:to>
      <xdr:col>85</xdr:col>
      <xdr:colOff>1012243</xdr:colOff>
      <xdr:row>59</xdr:row>
      <xdr:rowOff>96744</xdr:rowOff>
    </xdr:to>
    <xdr:sp macro="" textlink="">
      <xdr:nvSpPr>
        <xdr:cNvPr id="50634" name="WordArt 6"/>
        <xdr:cNvSpPr>
          <a:spLocks noChangeArrowheads="1" noChangeShapeType="1" noTextEdit="1"/>
        </xdr:cNvSpPr>
      </xdr:nvSpPr>
      <xdr:spPr bwMode="auto">
        <a:xfrm>
          <a:off x="142524879"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35"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36"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37"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38"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39"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40"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41"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42"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43"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44"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45"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58</xdr:row>
      <xdr:rowOff>121947</xdr:rowOff>
    </xdr:from>
    <xdr:to>
      <xdr:col>85</xdr:col>
      <xdr:colOff>3756</xdr:colOff>
      <xdr:row>59</xdr:row>
      <xdr:rowOff>96744</xdr:rowOff>
    </xdr:to>
    <xdr:sp macro="" textlink="">
      <xdr:nvSpPr>
        <xdr:cNvPr id="50646" name="WordArt 6"/>
        <xdr:cNvSpPr>
          <a:spLocks noChangeArrowheads="1" noChangeShapeType="1" noTextEdit="1"/>
        </xdr:cNvSpPr>
      </xdr:nvSpPr>
      <xdr:spPr bwMode="auto">
        <a:xfrm>
          <a:off x="141516392" y="27426947"/>
          <a:ext cx="0" cy="29807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2010_ED_ScoreCard"/>
      <sheetName val="Reporting_Period"/>
      <sheetName val="Definitions"/>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1108"/>
  <sheetViews>
    <sheetView showGridLines="0" tabSelected="1" zoomScale="50" zoomScaleNormal="50" workbookViewId="0">
      <pane ySplit="7" topLeftCell="A8" activePane="bottomLeft" state="frozen"/>
      <selection pane="bottomLeft"/>
    </sheetView>
  </sheetViews>
  <sheetFormatPr defaultColWidth="9.140625" defaultRowHeight="20.25"/>
  <cols>
    <col min="1" max="1" width="8.5703125" style="900" customWidth="1"/>
    <col min="2" max="2" width="3.42578125" style="872" customWidth="1"/>
    <col min="3" max="3" width="73.85546875" style="872" customWidth="1"/>
    <col min="4" max="4" width="50.140625" style="872" customWidth="1"/>
    <col min="5" max="5" width="39.5703125" style="901" customWidth="1"/>
    <col min="6" max="6" width="50.42578125" style="837" customWidth="1"/>
    <col min="7" max="7" width="23.28515625" style="837" customWidth="1"/>
    <col min="8" max="8" width="30.140625" style="837" customWidth="1"/>
    <col min="9" max="9" width="9.140625" style="50" customWidth="1"/>
    <col min="10" max="10" width="15.85546875" style="50" bestFit="1" customWidth="1"/>
    <col min="11" max="16384" width="9.140625" style="50"/>
  </cols>
  <sheetData>
    <row r="1" spans="1:10">
      <c r="G1" s="826"/>
      <c r="H1" s="826"/>
    </row>
    <row r="2" spans="1:10" ht="25.5" customHeight="1" thickBot="1">
      <c r="B2" s="902"/>
      <c r="C2" s="903"/>
      <c r="D2" s="1402"/>
      <c r="E2" s="1402"/>
      <c r="F2" s="1402"/>
      <c r="G2" s="826"/>
      <c r="H2" s="826"/>
    </row>
    <row r="3" spans="1:10" ht="30" customHeight="1">
      <c r="A3" s="904" t="s">
        <v>358</v>
      </c>
      <c r="B3" s="905"/>
      <c r="C3" s="905"/>
      <c r="D3" s="1403"/>
      <c r="E3" s="1403"/>
      <c r="F3" s="1404"/>
      <c r="G3" s="827"/>
      <c r="H3" s="826"/>
    </row>
    <row r="4" spans="1:10" ht="45" customHeight="1" thickBot="1">
      <c r="A4" s="906" t="s">
        <v>359</v>
      </c>
      <c r="B4" s="907"/>
      <c r="C4" s="907"/>
      <c r="D4" s="908"/>
      <c r="E4" s="908"/>
      <c r="F4" s="909"/>
      <c r="G4" s="827"/>
      <c r="H4" s="1166"/>
    </row>
    <row r="5" spans="1:10" s="55" customFormat="1" ht="67.5" customHeight="1" thickBot="1">
      <c r="A5" s="910" t="s">
        <v>380</v>
      </c>
      <c r="B5" s="911"/>
      <c r="C5" s="911"/>
      <c r="D5" s="911"/>
      <c r="E5" s="912" t="s">
        <v>244</v>
      </c>
      <c r="F5" s="913" t="s">
        <v>545</v>
      </c>
      <c r="G5" s="914"/>
      <c r="H5" s="828" t="s">
        <v>973</v>
      </c>
    </row>
    <row r="6" spans="1:10" s="54" customFormat="1" ht="23.25" customHeight="1">
      <c r="A6" s="915" t="s">
        <v>645</v>
      </c>
      <c r="B6" s="916"/>
      <c r="C6" s="916"/>
      <c r="D6" s="916"/>
      <c r="E6" s="897"/>
      <c r="F6" s="829"/>
      <c r="G6" s="914"/>
      <c r="H6" s="829"/>
    </row>
    <row r="7" spans="1:10" s="51" customFormat="1">
      <c r="A7" s="917" t="s">
        <v>139</v>
      </c>
      <c r="B7" s="918"/>
      <c r="C7" s="919"/>
      <c r="D7" s="919"/>
      <c r="E7" s="920"/>
      <c r="F7" s="921"/>
      <c r="G7" s="921"/>
      <c r="H7" s="830"/>
    </row>
    <row r="8" spans="1:10" s="51" customFormat="1">
      <c r="A8" s="922"/>
      <c r="B8" s="923"/>
      <c r="C8" s="923"/>
      <c r="D8" s="923"/>
      <c r="E8" s="897"/>
      <c r="F8" s="827"/>
      <c r="G8" s="827"/>
      <c r="H8" s="831"/>
    </row>
    <row r="9" spans="1:10">
      <c r="A9" s="924"/>
      <c r="B9" s="925" t="s">
        <v>144</v>
      </c>
      <c r="E9" s="847"/>
      <c r="F9" s="833"/>
      <c r="G9" s="832"/>
      <c r="H9" s="832"/>
    </row>
    <row r="10" spans="1:10">
      <c r="A10" s="926">
        <v>1</v>
      </c>
      <c r="B10" s="926"/>
      <c r="C10" s="827" t="s">
        <v>100</v>
      </c>
      <c r="D10" s="927"/>
      <c r="E10" s="928" t="str">
        <f>"(Note "&amp;B$321&amp;")"</f>
        <v>(Note O)</v>
      </c>
      <c r="F10" s="833" t="s">
        <v>650</v>
      </c>
      <c r="G10" s="872"/>
      <c r="H10" s="833">
        <f>+'5 - Cost Support'!T38</f>
        <v>37201805</v>
      </c>
      <c r="J10" s="1396"/>
    </row>
    <row r="11" spans="1:10">
      <c r="A11" s="901"/>
      <c r="F11" s="826"/>
      <c r="H11" s="826"/>
      <c r="J11" s="1396"/>
    </row>
    <row r="12" spans="1:10">
      <c r="A12" s="926">
        <f>+A10+1</f>
        <v>2</v>
      </c>
      <c r="B12" s="926"/>
      <c r="C12" s="827" t="s">
        <v>101</v>
      </c>
      <c r="D12" s="827"/>
      <c r="E12" s="928" t="str">
        <f>"(Note "&amp;B$321&amp;")"</f>
        <v>(Note O)</v>
      </c>
      <c r="F12" s="827" t="s">
        <v>650</v>
      </c>
      <c r="G12" s="872"/>
      <c r="H12" s="833">
        <f>+'5 - Cost Support'!T36</f>
        <v>207882635</v>
      </c>
      <c r="J12" s="1396"/>
    </row>
    <row r="13" spans="1:10">
      <c r="A13" s="926">
        <f>+A12+1</f>
        <v>3</v>
      </c>
      <c r="B13" s="926"/>
      <c r="C13" s="827" t="s">
        <v>140</v>
      </c>
      <c r="D13" s="827"/>
      <c r="E13" s="928" t="str">
        <f>"(Note "&amp;B$321&amp;")"</f>
        <v>(Note O)</v>
      </c>
      <c r="F13" s="827" t="s">
        <v>650</v>
      </c>
      <c r="G13" s="872"/>
      <c r="H13" s="833">
        <f>+'5 - Cost Support'!T37</f>
        <v>6791797</v>
      </c>
      <c r="J13" s="1396"/>
    </row>
    <row r="14" spans="1:10">
      <c r="A14" s="926">
        <f>+A13+1</f>
        <v>4</v>
      </c>
      <c r="B14" s="926"/>
      <c r="C14" s="929" t="s">
        <v>330</v>
      </c>
      <c r="D14" s="834"/>
      <c r="E14" s="930"/>
      <c r="F14" s="843" t="str">
        <f>"(Line "&amp;A12&amp;" - Line "&amp;A13&amp;")"</f>
        <v>(Line 2 - Line 3)</v>
      </c>
      <c r="G14" s="931"/>
      <c r="H14" s="834">
        <f>H12-H13</f>
        <v>201090838</v>
      </c>
      <c r="J14" s="1396"/>
    </row>
    <row r="15" spans="1:10">
      <c r="A15" s="926"/>
      <c r="B15" s="926"/>
      <c r="C15" s="932"/>
      <c r="E15" s="847"/>
      <c r="F15" s="902"/>
      <c r="G15" s="872"/>
      <c r="H15" s="832"/>
      <c r="J15" s="1396"/>
    </row>
    <row r="16" spans="1:10" ht="21" thickBot="1">
      <c r="A16" s="926">
        <v>5</v>
      </c>
      <c r="B16" s="933" t="s">
        <v>211</v>
      </c>
      <c r="C16" s="933"/>
      <c r="D16" s="934"/>
      <c r="E16" s="935"/>
      <c r="F16" s="936" t="str">
        <f>"(Line "&amp;A10&amp;" / Line "&amp;A14&amp;")"</f>
        <v>(Line 1 / Line 4)</v>
      </c>
      <c r="G16" s="937"/>
      <c r="H16" s="835">
        <f>H10/H14</f>
        <v>0.1849999998508137</v>
      </c>
      <c r="J16" s="1396"/>
    </row>
    <row r="17" spans="1:10" ht="21" thickTop="1">
      <c r="A17" s="926"/>
      <c r="B17" s="926"/>
      <c r="C17" s="925"/>
      <c r="D17" s="902"/>
      <c r="E17" s="938"/>
      <c r="F17" s="902"/>
      <c r="G17" s="872"/>
      <c r="H17" s="836"/>
      <c r="J17" s="1396"/>
    </row>
    <row r="18" spans="1:10">
      <c r="A18" s="901"/>
      <c r="B18" s="925" t="s">
        <v>225</v>
      </c>
      <c r="D18" s="837"/>
      <c r="F18" s="826"/>
      <c r="J18" s="1396"/>
    </row>
    <row r="19" spans="1:10">
      <c r="A19" s="939">
        <f>+A16+1</f>
        <v>6</v>
      </c>
      <c r="B19" s="837"/>
      <c r="C19" s="827" t="s">
        <v>234</v>
      </c>
      <c r="E19" s="928" t="str">
        <f>"(Note "&amp;B$296&amp;")"</f>
        <v>(Note B)</v>
      </c>
      <c r="F19" s="827" t="s">
        <v>650</v>
      </c>
      <c r="H19" s="833">
        <f>+'5 - Cost Support'!T9</f>
        <v>23861469410.23077</v>
      </c>
      <c r="J19" s="1396"/>
    </row>
    <row r="20" spans="1:10">
      <c r="A20" s="939">
        <f>+A19+1</f>
        <v>7</v>
      </c>
      <c r="B20" s="837"/>
      <c r="C20" s="940" t="s">
        <v>341</v>
      </c>
      <c r="D20" s="941"/>
      <c r="E20" s="942"/>
      <c r="F20" s="838" t="str">
        <f>"(Line "&amp;A44&amp;")"</f>
        <v>(Line 22)</v>
      </c>
      <c r="G20" s="943"/>
      <c r="H20" s="838">
        <f>+H44</f>
        <v>225788074.38461539</v>
      </c>
      <c r="J20" s="1396"/>
    </row>
    <row r="21" spans="1:10">
      <c r="A21" s="939">
        <f>+A20+1</f>
        <v>8</v>
      </c>
      <c r="B21" s="837"/>
      <c r="C21" s="827" t="s">
        <v>347</v>
      </c>
      <c r="E21" s="944"/>
      <c r="F21" s="827" t="s">
        <v>280</v>
      </c>
      <c r="H21" s="833">
        <f>SUM(H19:H20)</f>
        <v>24087257484.615387</v>
      </c>
      <c r="J21" s="1396"/>
    </row>
    <row r="22" spans="1:10">
      <c r="A22" s="939"/>
      <c r="B22" s="837"/>
      <c r="C22" s="827"/>
      <c r="E22" s="944"/>
      <c r="F22" s="827"/>
      <c r="H22" s="833"/>
      <c r="J22" s="1396"/>
    </row>
    <row r="23" spans="1:10">
      <c r="A23" s="939">
        <f>+A21+1</f>
        <v>9</v>
      </c>
      <c r="B23" s="837"/>
      <c r="C23" s="827" t="s">
        <v>98</v>
      </c>
      <c r="E23" s="928" t="str">
        <f>"(Note "&amp;B$296&amp;" &amp; "&amp;B$305&amp;")"</f>
        <v>(Note B &amp; J)</v>
      </c>
      <c r="F23" s="827" t="s">
        <v>650</v>
      </c>
      <c r="H23" s="833">
        <f>+'5 - Cost Support'!T11</f>
        <v>4170491386.5384617</v>
      </c>
      <c r="J23" s="1396"/>
    </row>
    <row r="24" spans="1:10">
      <c r="A24" s="939">
        <f>+A23+1</f>
        <v>10</v>
      </c>
      <c r="B24" s="837"/>
      <c r="C24" s="827" t="s">
        <v>307</v>
      </c>
      <c r="E24" s="928" t="str">
        <f>"(Note "&amp;B$296&amp;")"</f>
        <v>(Note B)</v>
      </c>
      <c r="F24" s="833" t="s">
        <v>650</v>
      </c>
      <c r="H24" s="833">
        <f>+'5 - Cost Support'!T12</f>
        <v>11772005.153846154</v>
      </c>
      <c r="J24" s="1396"/>
    </row>
    <row r="25" spans="1:10">
      <c r="A25" s="939">
        <f>+A24+1</f>
        <v>11</v>
      </c>
      <c r="B25" s="837"/>
      <c r="C25" s="827" t="s">
        <v>310</v>
      </c>
      <c r="E25" s="928" t="str">
        <f>"(Note "&amp;B$296&amp;" &amp; "&amp;B$305&amp;")"</f>
        <v>(Note B &amp; J)</v>
      </c>
      <c r="F25" s="833" t="s">
        <v>650</v>
      </c>
      <c r="H25" s="833">
        <f>+'5 - Cost Support'!T13</f>
        <v>40104641.230769232</v>
      </c>
      <c r="J25" s="1396"/>
    </row>
    <row r="26" spans="1:10">
      <c r="A26" s="939">
        <f>+A25+1</f>
        <v>12</v>
      </c>
      <c r="B26" s="837"/>
      <c r="C26" s="827" t="s">
        <v>349</v>
      </c>
      <c r="E26" s="928" t="str">
        <f>"(Note "&amp;B$296&amp;")"</f>
        <v>(Note B)</v>
      </c>
      <c r="F26" s="838" t="s">
        <v>650</v>
      </c>
      <c r="G26" s="943"/>
      <c r="H26" s="838">
        <f>+'5 - Cost Support'!T14</f>
        <v>63286905.92307692</v>
      </c>
      <c r="J26" s="1396"/>
    </row>
    <row r="27" spans="1:10">
      <c r="A27" s="939">
        <f>+A26+1</f>
        <v>13</v>
      </c>
      <c r="C27" s="945" t="s">
        <v>143</v>
      </c>
      <c r="D27" s="931"/>
      <c r="E27" s="946"/>
      <c r="F27" s="839" t="str">
        <f>"(Line "&amp;A23&amp;" + Line "&amp;A24&amp;" + Line "&amp;A25&amp;" + Line "&amp;A26&amp;")"</f>
        <v>(Line 9 + Line 10 + Line 11 + Line 12)</v>
      </c>
      <c r="G27" s="947"/>
      <c r="H27" s="839">
        <f>SUM(H23:H26)</f>
        <v>4285654938.8461542</v>
      </c>
      <c r="J27" s="1396"/>
    </row>
    <row r="28" spans="1:10" ht="17.25" customHeight="1">
      <c r="A28" s="901"/>
      <c r="C28" s="923"/>
      <c r="D28" s="948"/>
      <c r="E28" s="949"/>
      <c r="F28" s="839"/>
      <c r="G28" s="947"/>
      <c r="H28" s="840"/>
      <c r="J28" s="1396"/>
    </row>
    <row r="29" spans="1:10">
      <c r="A29" s="926">
        <f>+A27+1</f>
        <v>14</v>
      </c>
      <c r="B29" s="837"/>
      <c r="C29" s="827" t="s">
        <v>219</v>
      </c>
      <c r="D29" s="947"/>
      <c r="E29" s="949"/>
      <c r="F29" s="839" t="str">
        <f>"(Line "&amp;A21&amp;" - Line "&amp;A27&amp;")"</f>
        <v>(Line 8 - Line 13)</v>
      </c>
      <c r="G29" s="947"/>
      <c r="H29" s="841">
        <f>H21-H27</f>
        <v>19801602545.769234</v>
      </c>
      <c r="J29" s="1396"/>
    </row>
    <row r="30" spans="1:10">
      <c r="A30" s="901"/>
      <c r="B30" s="837"/>
      <c r="C30" s="826"/>
      <c r="D30" s="837"/>
      <c r="F30" s="826"/>
      <c r="J30" s="1396"/>
    </row>
    <row r="31" spans="1:10">
      <c r="A31" s="939">
        <f>+A29+1</f>
        <v>15</v>
      </c>
      <c r="B31" s="837"/>
      <c r="C31" s="826" t="s">
        <v>141</v>
      </c>
      <c r="D31" s="837"/>
      <c r="F31" s="838" t="str">
        <f>"(Line "&amp;A54&amp;")"</f>
        <v>(Line 31)</v>
      </c>
      <c r="H31" s="842">
        <f>H54</f>
        <v>13555760998.108154</v>
      </c>
      <c r="J31" s="1396"/>
    </row>
    <row r="32" spans="1:10" ht="21" thickBot="1">
      <c r="A32" s="926">
        <f>+A31+1</f>
        <v>16</v>
      </c>
      <c r="B32" s="950" t="s">
        <v>90</v>
      </c>
      <c r="C32" s="951"/>
      <c r="D32" s="952"/>
      <c r="E32" s="953"/>
      <c r="F32" s="936" t="str">
        <f>"(Line "&amp;A31&amp;" / Line "&amp;A21&amp;")"</f>
        <v>(Line 15 / Line 8)</v>
      </c>
      <c r="G32" s="952"/>
      <c r="H32" s="835">
        <f>H31/H21</f>
        <v>0.56277726954869245</v>
      </c>
      <c r="J32" s="1396"/>
    </row>
    <row r="33" spans="1:10" ht="21" thickTop="1">
      <c r="A33" s="901"/>
      <c r="C33" s="902"/>
      <c r="F33" s="826"/>
      <c r="J33" s="1396"/>
    </row>
    <row r="34" spans="1:10">
      <c r="A34" s="939">
        <f>+A32+1</f>
        <v>17</v>
      </c>
      <c r="B34" s="926"/>
      <c r="C34" s="954" t="s">
        <v>142</v>
      </c>
      <c r="D34" s="902"/>
      <c r="E34" s="938"/>
      <c r="F34" s="838" t="str">
        <f>"(Line "&amp;A72&amp;")"</f>
        <v>(Line 43)</v>
      </c>
      <c r="G34" s="872"/>
      <c r="H34" s="842">
        <f>H72</f>
        <v>12261639139.351358</v>
      </c>
      <c r="J34" s="1396"/>
    </row>
    <row r="35" spans="1:10" ht="21" thickBot="1">
      <c r="A35" s="926">
        <f>+A34+1</f>
        <v>18</v>
      </c>
      <c r="B35" s="950" t="s">
        <v>220</v>
      </c>
      <c r="C35" s="951"/>
      <c r="D35" s="952"/>
      <c r="E35" s="953"/>
      <c r="F35" s="936" t="str">
        <f>"(Line "&amp;A34&amp;" / Line "&amp;A29&amp;")"</f>
        <v>(Line 17 / Line 14)</v>
      </c>
      <c r="G35" s="952"/>
      <c r="H35" s="835">
        <f>H34/H29</f>
        <v>0.6192245860409491</v>
      </c>
      <c r="J35" s="1396"/>
    </row>
    <row r="36" spans="1:10" ht="21" thickTop="1">
      <c r="A36" s="955"/>
      <c r="B36" s="926"/>
      <c r="C36" s="925"/>
      <c r="D36" s="902"/>
      <c r="E36" s="938"/>
      <c r="F36" s="872"/>
      <c r="G36" s="872"/>
      <c r="H36" s="836"/>
      <c r="J36" s="1396"/>
    </row>
    <row r="37" spans="1:10" s="51" customFormat="1">
      <c r="A37" s="917" t="s">
        <v>218</v>
      </c>
      <c r="B37" s="918"/>
      <c r="C37" s="919"/>
      <c r="D37" s="919"/>
      <c r="E37" s="920"/>
      <c r="F37" s="921"/>
      <c r="G37" s="921"/>
      <c r="H37" s="830"/>
      <c r="J37" s="1396"/>
    </row>
    <row r="38" spans="1:10" s="51" customFormat="1">
      <c r="A38" s="956"/>
      <c r="B38" s="957"/>
      <c r="C38" s="923"/>
      <c r="D38" s="923"/>
      <c r="E38" s="897"/>
      <c r="F38" s="827"/>
      <c r="G38" s="827"/>
      <c r="H38" s="831"/>
      <c r="J38" s="1396"/>
    </row>
    <row r="39" spans="1:10">
      <c r="A39" s="901"/>
      <c r="B39" s="925" t="s">
        <v>146</v>
      </c>
      <c r="C39" s="902"/>
      <c r="E39" s="938"/>
      <c r="F39" s="833"/>
      <c r="G39" s="924"/>
      <c r="H39" s="832"/>
      <c r="J39" s="1396"/>
    </row>
    <row r="40" spans="1:10">
      <c r="A40" s="939">
        <f>+A35+1</f>
        <v>19</v>
      </c>
      <c r="B40" s="939"/>
      <c r="C40" s="954" t="s">
        <v>217</v>
      </c>
      <c r="D40" s="902"/>
      <c r="E40" s="928" t="str">
        <f>"(Note "&amp;B$296&amp;")"</f>
        <v>(Note B)</v>
      </c>
      <c r="F40" s="833" t="s">
        <v>650</v>
      </c>
      <c r="G40" s="872"/>
      <c r="H40" s="833">
        <f>+'5 - Cost Support'!T17</f>
        <v>13452583030.76923</v>
      </c>
      <c r="J40" s="1396"/>
    </row>
    <row r="41" spans="1:10" s="51" customFormat="1">
      <c r="A41" s="939"/>
      <c r="B41" s="939"/>
      <c r="C41" s="954"/>
      <c r="D41" s="902"/>
      <c r="E41" s="958"/>
      <c r="F41" s="833"/>
      <c r="G41" s="902"/>
      <c r="H41" s="833"/>
      <c r="J41" s="1396"/>
    </row>
    <row r="42" spans="1:10">
      <c r="A42" s="939">
        <f>+A40+1</f>
        <v>20</v>
      </c>
      <c r="B42" s="939"/>
      <c r="C42" s="954" t="s">
        <v>391</v>
      </c>
      <c r="D42" s="902"/>
      <c r="E42" s="928" t="str">
        <f t="shared" ref="E42:E47" si="0">"(Note "&amp;B$296&amp;")"</f>
        <v>(Note B)</v>
      </c>
      <c r="F42" s="833" t="s">
        <v>650</v>
      </c>
      <c r="G42" s="902"/>
      <c r="H42" s="833">
        <f>+'5 - Cost Support'!T18</f>
        <v>334193341.92307693</v>
      </c>
      <c r="J42" s="1396"/>
    </row>
    <row r="43" spans="1:10">
      <c r="A43" s="939">
        <f>A42+1</f>
        <v>21</v>
      </c>
      <c r="B43" s="939"/>
      <c r="C43" s="954" t="s">
        <v>311</v>
      </c>
      <c r="D43" s="902"/>
      <c r="E43" s="928" t="str">
        <f t="shared" si="0"/>
        <v>(Note B)</v>
      </c>
      <c r="F43" s="922" t="s">
        <v>650</v>
      </c>
      <c r="G43" s="902"/>
      <c r="H43" s="833">
        <f>+'5 - Cost Support'!T19</f>
        <v>18752556.692307692</v>
      </c>
      <c r="J43" s="1396"/>
    </row>
    <row r="44" spans="1:10">
      <c r="A44" s="939">
        <f>A43+1</f>
        <v>22</v>
      </c>
      <c r="B44" s="939"/>
      <c r="C44" s="954" t="s">
        <v>350</v>
      </c>
      <c r="D44" s="902"/>
      <c r="E44" s="928" t="str">
        <f t="shared" si="0"/>
        <v>(Note B)</v>
      </c>
      <c r="F44" s="959" t="s">
        <v>650</v>
      </c>
      <c r="G44" s="902"/>
      <c r="H44" s="833">
        <f>+'5 - Cost Support'!T20</f>
        <v>225788074.38461539</v>
      </c>
      <c r="J44" s="1396"/>
    </row>
    <row r="45" spans="1:10">
      <c r="A45" s="939">
        <f t="shared" ref="A45:A52" si="1">A44+1</f>
        <v>23</v>
      </c>
      <c r="B45" s="939"/>
      <c r="C45" s="929" t="s">
        <v>352</v>
      </c>
      <c r="D45" s="960"/>
      <c r="E45" s="961"/>
      <c r="F45" s="839" t="str">
        <f>"(Line "&amp;A42&amp;" + Line "&amp;A43&amp;" + Line "&amp;A44&amp;")"</f>
        <v>(Line 20 + Line 21 + Line 22)</v>
      </c>
      <c r="G45" s="960"/>
      <c r="H45" s="843">
        <f>SUM(H42:H44)</f>
        <v>578733973</v>
      </c>
      <c r="J45" s="1396"/>
    </row>
    <row r="46" spans="1:10">
      <c r="A46" s="939">
        <f t="shared" si="1"/>
        <v>24</v>
      </c>
      <c r="B46" s="939"/>
      <c r="C46" s="962" t="s">
        <v>389</v>
      </c>
      <c r="D46" s="923"/>
      <c r="E46" s="928" t="str">
        <f t="shared" si="0"/>
        <v>(Note B)</v>
      </c>
      <c r="F46" s="839" t="s">
        <v>650</v>
      </c>
      <c r="G46" s="923"/>
      <c r="H46" s="839">
        <f>+'5 - Cost Support'!T21</f>
        <v>14291137.615384616</v>
      </c>
      <c r="J46" s="1396"/>
    </row>
    <row r="47" spans="1:10">
      <c r="A47" s="939">
        <f t="shared" si="1"/>
        <v>25</v>
      </c>
      <c r="B47" s="939"/>
      <c r="C47" s="963" t="s">
        <v>353</v>
      </c>
      <c r="D47" s="964"/>
      <c r="E47" s="942" t="str">
        <f t="shared" si="0"/>
        <v>(Note B)</v>
      </c>
      <c r="F47" s="838" t="s">
        <v>650</v>
      </c>
      <c r="G47" s="964"/>
      <c r="H47" s="838">
        <f>+'5 - Cost Support'!T22</f>
        <v>39034242.692307696</v>
      </c>
      <c r="J47" s="1396"/>
    </row>
    <row r="48" spans="1:10">
      <c r="A48" s="939">
        <f t="shared" si="1"/>
        <v>26</v>
      </c>
      <c r="B48" s="939"/>
      <c r="C48" s="962" t="s">
        <v>502</v>
      </c>
      <c r="D48" s="923"/>
      <c r="E48" s="944"/>
      <c r="F48" s="839" t="str">
        <f>"(Line "&amp;A45&amp;" -  Line "&amp;A46&amp;" - Line "&amp;A47&amp;")"</f>
        <v>(Line 23 -  Line 24 - Line 25)</v>
      </c>
      <c r="G48" s="923"/>
      <c r="H48" s="839">
        <f>H45-H46-H47</f>
        <v>525408592.69230771</v>
      </c>
      <c r="J48" s="1396"/>
    </row>
    <row r="49" spans="1:10">
      <c r="A49" s="939">
        <f t="shared" si="1"/>
        <v>27</v>
      </c>
      <c r="B49" s="939"/>
      <c r="C49" s="965" t="s">
        <v>332</v>
      </c>
      <c r="D49" s="954"/>
      <c r="E49" s="938"/>
      <c r="F49" s="838" t="str">
        <f>"(Line "&amp;A$16&amp;")"</f>
        <v>(Line 5)</v>
      </c>
      <c r="G49" s="966"/>
      <c r="H49" s="844">
        <f>H16</f>
        <v>0.1849999998508137</v>
      </c>
      <c r="J49" s="1396"/>
    </row>
    <row r="50" spans="1:10">
      <c r="A50" s="939">
        <f t="shared" si="1"/>
        <v>28</v>
      </c>
      <c r="B50" s="826"/>
      <c r="C50" s="929" t="s">
        <v>503</v>
      </c>
      <c r="D50" s="945"/>
      <c r="E50" s="967"/>
      <c r="F50" s="839" t="str">
        <f>"(Line "&amp;A48&amp;" * Line "&amp;A49&amp;")"</f>
        <v>(Line 26 * Line 27)</v>
      </c>
      <c r="G50" s="945"/>
      <c r="H50" s="843">
        <f>H48*H49</f>
        <v>97200589.569693163</v>
      </c>
      <c r="J50" s="1396"/>
    </row>
    <row r="51" spans="1:10">
      <c r="A51" s="939">
        <f t="shared" si="1"/>
        <v>29</v>
      </c>
      <c r="B51" s="826"/>
      <c r="C51" s="963" t="s">
        <v>390</v>
      </c>
      <c r="D51" s="940"/>
      <c r="E51" s="942" t="str">
        <f>"(Note "&amp;B$296&amp;")"</f>
        <v>(Note B)</v>
      </c>
      <c r="F51" s="838" t="s">
        <v>650</v>
      </c>
      <c r="G51" s="940"/>
      <c r="H51" s="838">
        <f>+'5 - Cost Support'!T23</f>
        <v>5977377.769230769</v>
      </c>
      <c r="J51" s="1396"/>
    </row>
    <row r="52" spans="1:10">
      <c r="A52" s="939">
        <f t="shared" si="1"/>
        <v>30</v>
      </c>
      <c r="B52" s="826"/>
      <c r="C52" s="962" t="s">
        <v>504</v>
      </c>
      <c r="D52" s="827"/>
      <c r="E52" s="968"/>
      <c r="F52" s="839" t="str">
        <f>"(Line "&amp;A50&amp;" + Line "&amp;A51&amp;")"</f>
        <v>(Line 28 + Line 29)</v>
      </c>
      <c r="G52" s="827"/>
      <c r="H52" s="839">
        <f>H50+H51</f>
        <v>103177967.33892393</v>
      </c>
      <c r="J52" s="1396"/>
    </row>
    <row r="53" spans="1:10">
      <c r="A53" s="958"/>
      <c r="B53" s="837"/>
      <c r="C53" s="925"/>
      <c r="D53" s="826"/>
      <c r="E53" s="958"/>
      <c r="F53" s="826"/>
      <c r="H53" s="841"/>
      <c r="J53" s="1396"/>
    </row>
    <row r="54" spans="1:10" s="55" customFormat="1" ht="21" thickBot="1">
      <c r="A54" s="939">
        <f>+A52+1</f>
        <v>31</v>
      </c>
      <c r="B54" s="950" t="s">
        <v>658</v>
      </c>
      <c r="C54" s="951"/>
      <c r="D54" s="951"/>
      <c r="E54" s="969"/>
      <c r="F54" s="936" t="str">
        <f>"(Line "&amp;A40&amp;" + Line "&amp;A52&amp;")"</f>
        <v>(Line 19 + Line 30)</v>
      </c>
      <c r="G54" s="950"/>
      <c r="H54" s="845">
        <f>+H40+H52</f>
        <v>13555760998.108154</v>
      </c>
      <c r="J54" s="1396"/>
    </row>
    <row r="55" spans="1:10" ht="21" thickTop="1">
      <c r="A55" s="958"/>
      <c r="B55" s="837"/>
      <c r="C55" s="826"/>
      <c r="D55" s="826"/>
      <c r="E55" s="958"/>
      <c r="J55" s="1396"/>
    </row>
    <row r="56" spans="1:10">
      <c r="A56" s="939"/>
      <c r="B56" s="925" t="s">
        <v>136</v>
      </c>
      <c r="C56" s="925"/>
      <c r="D56" s="833"/>
      <c r="E56" s="928"/>
      <c r="F56" s="832"/>
      <c r="G56" s="970"/>
      <c r="H56" s="833"/>
      <c r="J56" s="1396"/>
    </row>
    <row r="57" spans="1:10">
      <c r="A57" s="958"/>
      <c r="B57" s="902"/>
      <c r="C57" s="902"/>
      <c r="D57" s="902"/>
      <c r="E57" s="958"/>
      <c r="F57" s="833"/>
      <c r="G57" s="832"/>
      <c r="H57" s="832"/>
      <c r="J57" s="1396"/>
    </row>
    <row r="58" spans="1:10">
      <c r="A58" s="939">
        <f>+A54+1</f>
        <v>32</v>
      </c>
      <c r="B58" s="939"/>
      <c r="C58" s="954" t="s">
        <v>233</v>
      </c>
      <c r="D58" s="902"/>
      <c r="E58" s="928" t="str">
        <f>"(Note "&amp;B$296&amp;" &amp; "&amp;B$305&amp;")"</f>
        <v>(Note B &amp; J)</v>
      </c>
      <c r="F58" s="833" t="s">
        <v>650</v>
      </c>
      <c r="G58" s="902"/>
      <c r="H58" s="833">
        <f>+'5 - Cost Support'!T26</f>
        <v>1246778292.4615386</v>
      </c>
      <c r="J58" s="1396"/>
    </row>
    <row r="59" spans="1:10">
      <c r="A59" s="939"/>
      <c r="B59" s="939"/>
      <c r="C59" s="962"/>
      <c r="D59" s="923"/>
      <c r="E59" s="928"/>
      <c r="F59" s="839"/>
      <c r="G59" s="923"/>
      <c r="H59" s="839"/>
      <c r="J59" s="1396"/>
    </row>
    <row r="60" spans="1:10">
      <c r="A60" s="939">
        <f>A58+1</f>
        <v>33</v>
      </c>
      <c r="B60" s="939"/>
      <c r="C60" s="962" t="s">
        <v>267</v>
      </c>
      <c r="D60" s="923"/>
      <c r="E60" s="928" t="str">
        <f>"(Note "&amp;B$296&amp;" &amp; "&amp;B$305&amp;")"</f>
        <v>(Note B &amp; J)</v>
      </c>
      <c r="F60" s="839" t="s">
        <v>650</v>
      </c>
      <c r="G60" s="923"/>
      <c r="H60" s="839">
        <f>+'5 - Cost Support'!T27</f>
        <v>137778209.23076922</v>
      </c>
      <c r="J60" s="1396"/>
    </row>
    <row r="61" spans="1:10">
      <c r="A61" s="939">
        <f>1+A60</f>
        <v>34</v>
      </c>
      <c r="B61" s="939"/>
      <c r="C61" s="827" t="s">
        <v>348</v>
      </c>
      <c r="D61" s="923"/>
      <c r="E61" s="928" t="str">
        <f>"(Note "&amp;B$296&amp;" &amp; "&amp;B$305&amp;")"</f>
        <v>(Note B &amp; J)</v>
      </c>
      <c r="F61" s="839" t="s">
        <v>650</v>
      </c>
      <c r="G61" s="923"/>
      <c r="H61" s="839">
        <f>+'5 - Cost Support'!T28</f>
        <v>103069350.6923077</v>
      </c>
      <c r="J61" s="1396"/>
    </row>
    <row r="62" spans="1:10">
      <c r="A62" s="939">
        <f>+A61+1</f>
        <v>35</v>
      </c>
      <c r="B62" s="939"/>
      <c r="C62" s="963" t="s">
        <v>569</v>
      </c>
      <c r="D62" s="964"/>
      <c r="E62" s="942" t="str">
        <f>"(Note "&amp;B$296&amp;" &amp; "&amp;B$305&amp;")"</f>
        <v>(Note B &amp; J)</v>
      </c>
      <c r="F62" s="838" t="s">
        <v>650</v>
      </c>
      <c r="G62" s="964"/>
      <c r="H62" s="838">
        <f>+'5 - Cost Support'!T29</f>
        <v>24894712.153846152</v>
      </c>
      <c r="J62" s="1396"/>
    </row>
    <row r="63" spans="1:10">
      <c r="A63" s="939">
        <f t="shared" ref="A63:A68" si="2">+A62+1</f>
        <v>36</v>
      </c>
      <c r="B63" s="939"/>
      <c r="C63" s="954" t="s">
        <v>392</v>
      </c>
      <c r="D63" s="902"/>
      <c r="E63" s="971"/>
      <c r="F63" s="839" t="str">
        <f>"(Line "&amp;A60&amp;" + Line "&amp;A61&amp;" - Line "&amp;A62&amp;")"</f>
        <v>(Line 33 + Line 34 - Line 35)</v>
      </c>
      <c r="G63" s="902"/>
      <c r="H63" s="833">
        <f>H60+H61-H62</f>
        <v>215952847.76923078</v>
      </c>
      <c r="J63" s="1396"/>
    </row>
    <row r="64" spans="1:10">
      <c r="A64" s="939">
        <f t="shared" si="2"/>
        <v>37</v>
      </c>
      <c r="B64" s="939"/>
      <c r="C64" s="963" t="str">
        <f>+C24</f>
        <v>Accumulated Intangible Amortization - Electric</v>
      </c>
      <c r="D64" s="964"/>
      <c r="E64" s="942" t="str">
        <f>"(Note "&amp;B$296&amp;")"</f>
        <v>(Note B)</v>
      </c>
      <c r="F64" s="838" t="str">
        <f>"(Line "&amp;A$24&amp;")"</f>
        <v>(Line 10)</v>
      </c>
      <c r="G64" s="964"/>
      <c r="H64" s="838">
        <f>H24</f>
        <v>11772005.153846154</v>
      </c>
      <c r="J64" s="1396"/>
    </row>
    <row r="65" spans="1:10">
      <c r="A65" s="939">
        <f t="shared" si="2"/>
        <v>38</v>
      </c>
      <c r="B65" s="939"/>
      <c r="C65" s="962" t="s">
        <v>500</v>
      </c>
      <c r="D65" s="923"/>
      <c r="E65" s="968"/>
      <c r="F65" s="839" t="str">
        <f>"(Line "&amp;A63&amp;" + "&amp;A64&amp;")"</f>
        <v>(Line 36 + 37)</v>
      </c>
      <c r="G65" s="839"/>
      <c r="H65" s="839">
        <f>SUM(H63:H64)</f>
        <v>227724852.92307693</v>
      </c>
      <c r="J65" s="1396"/>
    </row>
    <row r="66" spans="1:10">
      <c r="A66" s="939">
        <f t="shared" si="2"/>
        <v>39</v>
      </c>
      <c r="B66" s="939"/>
      <c r="C66" s="962" t="str">
        <f>+C49</f>
        <v>Wage &amp; Salary Allocator</v>
      </c>
      <c r="D66" s="923"/>
      <c r="E66" s="968"/>
      <c r="F66" s="838" t="str">
        <f>"(Line "&amp;A$16&amp;")"</f>
        <v>(Line 5)</v>
      </c>
      <c r="G66" s="839"/>
      <c r="H66" s="846">
        <f>H16</f>
        <v>0.1849999998508137</v>
      </c>
      <c r="J66" s="1396"/>
    </row>
    <row r="67" spans="1:10">
      <c r="A67" s="939">
        <f t="shared" si="2"/>
        <v>40</v>
      </c>
      <c r="B67" s="826"/>
      <c r="C67" s="929" t="s">
        <v>501</v>
      </c>
      <c r="D67" s="945"/>
      <c r="E67" s="961"/>
      <c r="F67" s="839" t="str">
        <f>"(Line "&amp;A65&amp;" * Line "&amp;A66&amp;")"</f>
        <v>(Line 38 * Line 39)</v>
      </c>
      <c r="G67" s="945"/>
      <c r="H67" s="843">
        <f>H65*H66</f>
        <v>42129097.756795801</v>
      </c>
      <c r="J67" s="1396"/>
    </row>
    <row r="68" spans="1:10">
      <c r="A68" s="939">
        <f t="shared" si="2"/>
        <v>41</v>
      </c>
      <c r="B68" s="826"/>
      <c r="C68" s="962" t="s">
        <v>289</v>
      </c>
      <c r="D68" s="827"/>
      <c r="E68" s="928" t="str">
        <f>"(Note "&amp;B$296&amp;" &amp; "&amp;B$305&amp;")"</f>
        <v>(Note B &amp; J)</v>
      </c>
      <c r="F68" s="839" t="s">
        <v>650</v>
      </c>
      <c r="G68" s="827"/>
      <c r="H68" s="839">
        <f>+'5 - Cost Support'!T30</f>
        <v>5214468.538461538</v>
      </c>
      <c r="J68" s="1396"/>
    </row>
    <row r="69" spans="1:10">
      <c r="A69" s="958"/>
      <c r="B69" s="837"/>
      <c r="C69" s="837"/>
      <c r="D69" s="837"/>
      <c r="F69" s="901"/>
      <c r="G69" s="901"/>
      <c r="H69" s="847"/>
      <c r="J69" s="1396"/>
    </row>
    <row r="70" spans="1:10" ht="21" thickBot="1">
      <c r="A70" s="939">
        <f>A68+1</f>
        <v>42</v>
      </c>
      <c r="B70" s="950" t="s">
        <v>143</v>
      </c>
      <c r="C70" s="950"/>
      <c r="D70" s="950"/>
      <c r="E70" s="972"/>
      <c r="F70" s="973" t="str">
        <f>"(Lines "&amp;A58&amp;" + "&amp;A67&amp;" + "&amp;A68&amp;")"</f>
        <v>(Lines 32 + 40 + 41)</v>
      </c>
      <c r="G70" s="974"/>
      <c r="H70" s="845">
        <f>H58+H67+H68</f>
        <v>1294121858.7567959</v>
      </c>
      <c r="J70" s="1396"/>
    </row>
    <row r="71" spans="1:10" ht="21" thickTop="1">
      <c r="A71" s="958"/>
      <c r="B71" s="837"/>
      <c r="C71" s="837"/>
      <c r="D71" s="837"/>
      <c r="F71" s="826"/>
      <c r="G71" s="872"/>
      <c r="J71" s="1396"/>
    </row>
    <row r="72" spans="1:10" ht="21" thickBot="1">
      <c r="A72" s="939">
        <f>+A70+1</f>
        <v>43</v>
      </c>
      <c r="B72" s="950" t="s">
        <v>326</v>
      </c>
      <c r="C72" s="950"/>
      <c r="D72" s="950"/>
      <c r="E72" s="972"/>
      <c r="F72" s="936" t="str">
        <f>"(Line "&amp;A54&amp;" - Line "&amp;A70&amp;")"</f>
        <v>(Line 31 - Line 42)</v>
      </c>
      <c r="G72" s="950"/>
      <c r="H72" s="845">
        <f>H54-H70</f>
        <v>12261639139.351358</v>
      </c>
      <c r="J72" s="1396"/>
    </row>
    <row r="73" spans="1:10" ht="21" thickTop="1">
      <c r="A73" s="901"/>
      <c r="B73" s="837"/>
      <c r="C73" s="837"/>
      <c r="D73" s="837"/>
      <c r="F73" s="826"/>
      <c r="J73" s="1396"/>
    </row>
    <row r="74" spans="1:10">
      <c r="A74" s="917" t="s">
        <v>145</v>
      </c>
      <c r="B74" s="919"/>
      <c r="C74" s="919"/>
      <c r="D74" s="919"/>
      <c r="E74" s="920"/>
      <c r="F74" s="921"/>
      <c r="G74" s="921"/>
      <c r="H74" s="848"/>
      <c r="J74" s="1396"/>
    </row>
    <row r="75" spans="1:10">
      <c r="A75" s="975"/>
      <c r="B75" s="976"/>
      <c r="C75" s="976"/>
      <c r="D75" s="976"/>
      <c r="J75" s="1396"/>
    </row>
    <row r="76" spans="1:10">
      <c r="A76" s="958"/>
      <c r="B76" s="977" t="s">
        <v>410</v>
      </c>
      <c r="D76" s="826"/>
      <c r="E76" s="978"/>
      <c r="H76" s="832"/>
      <c r="J76" s="1396"/>
    </row>
    <row r="77" spans="1:10">
      <c r="A77" s="958">
        <f>+A72+1</f>
        <v>44</v>
      </c>
      <c r="B77" s="977"/>
      <c r="C77" s="979" t="s">
        <v>435</v>
      </c>
      <c r="D77" s="980"/>
      <c r="E77" s="928" t="str">
        <f>"(Note  "&amp;B$325&amp;")"</f>
        <v>(Note  Q)</v>
      </c>
      <c r="F77" s="898" t="s">
        <v>649</v>
      </c>
      <c r="H77" s="839">
        <f>'ATT1-ADIT '!F21</f>
        <v>-1952250535.3358331</v>
      </c>
      <c r="J77" s="1396"/>
    </row>
    <row r="78" spans="1:10">
      <c r="A78" s="958"/>
      <c r="B78" s="977"/>
      <c r="C78" s="979"/>
      <c r="D78" s="980"/>
      <c r="E78" s="928"/>
      <c r="F78" s="898"/>
      <c r="H78" s="839"/>
      <c r="J78" s="1396"/>
    </row>
    <row r="79" spans="1:10">
      <c r="A79" s="1267"/>
      <c r="B79" s="977" t="s">
        <v>922</v>
      </c>
      <c r="C79" s="979"/>
      <c r="D79" s="1268"/>
      <c r="E79" s="1269"/>
      <c r="F79" s="1270"/>
      <c r="G79" s="1271"/>
      <c r="H79" s="1272"/>
      <c r="J79" s="1396"/>
    </row>
    <row r="80" spans="1:10">
      <c r="A80" s="958" t="s">
        <v>923</v>
      </c>
      <c r="B80" s="1273"/>
      <c r="C80" s="902" t="s">
        <v>924</v>
      </c>
      <c r="D80" s="1268"/>
      <c r="E80" s="928" t="str">
        <f>"(Note  "&amp;B$335&amp;")"</f>
        <v>(Note  V)</v>
      </c>
      <c r="F80" s="1270"/>
      <c r="G80" s="1271"/>
      <c r="H80" s="868">
        <v>0</v>
      </c>
      <c r="J80" s="1396"/>
    </row>
    <row r="81" spans="1:10">
      <c r="A81" s="958" t="s">
        <v>925</v>
      </c>
      <c r="B81" s="1273"/>
      <c r="C81" s="964" t="s">
        <v>926</v>
      </c>
      <c r="D81" s="1274"/>
      <c r="E81" s="942" t="str">
        <f>"(Note  "&amp;B$335&amp;")"</f>
        <v>(Note  V)</v>
      </c>
      <c r="F81" s="1275"/>
      <c r="G81" s="1004"/>
      <c r="H81" s="1276">
        <v>-700653075.75303781</v>
      </c>
      <c r="J81" s="1396"/>
    </row>
    <row r="82" spans="1:10">
      <c r="A82" s="958" t="s">
        <v>927</v>
      </c>
      <c r="B82" s="1273"/>
      <c r="C82" s="979" t="s">
        <v>928</v>
      </c>
      <c r="D82" s="1268"/>
      <c r="E82" s="1269"/>
      <c r="F82" s="839" t="str">
        <f>"(Line "&amp;A80&amp;" + "&amp;A81&amp;")"</f>
        <v>(Line 44a + 44b)</v>
      </c>
      <c r="G82" s="1003"/>
      <c r="H82" s="1039">
        <f>SUM(H80:H81)</f>
        <v>-700653075.75303781</v>
      </c>
      <c r="J82" s="1396"/>
    </row>
    <row r="83" spans="1:10">
      <c r="A83" s="958"/>
      <c r="B83" s="826"/>
      <c r="C83" s="977"/>
      <c r="D83" s="827"/>
      <c r="E83" s="944"/>
      <c r="F83" s="827"/>
      <c r="G83" s="947"/>
      <c r="H83" s="849"/>
      <c r="J83" s="1396"/>
    </row>
    <row r="84" spans="1:10">
      <c r="A84" s="939"/>
      <c r="B84" s="981" t="s">
        <v>655</v>
      </c>
      <c r="C84" s="826"/>
      <c r="D84" s="826"/>
      <c r="E84" s="826"/>
      <c r="F84" s="902"/>
      <c r="G84" s="826"/>
      <c r="H84" s="826"/>
      <c r="J84" s="1396"/>
    </row>
    <row r="85" spans="1:10">
      <c r="A85" s="939">
        <f>A77+1</f>
        <v>45</v>
      </c>
      <c r="B85" s="924"/>
      <c r="C85" s="962" t="s">
        <v>656</v>
      </c>
      <c r="D85" s="928"/>
      <c r="E85" s="928" t="str">
        <f>"(Note "&amp;B$296&amp;" &amp; "&amp;B$302&amp;")"</f>
        <v>(Note B &amp; H)</v>
      </c>
      <c r="F85" s="922" t="s">
        <v>647</v>
      </c>
      <c r="G85" s="827"/>
      <c r="H85" s="839">
        <v>0</v>
      </c>
      <c r="J85" s="1396"/>
    </row>
    <row r="86" spans="1:10">
      <c r="A86" s="939"/>
      <c r="B86" s="924"/>
      <c r="C86" s="962"/>
      <c r="D86" s="928"/>
      <c r="E86" s="928"/>
      <c r="F86" s="922"/>
      <c r="G86" s="827"/>
      <c r="H86" s="839"/>
      <c r="J86" s="1396"/>
    </row>
    <row r="87" spans="1:10" s="242" customFormat="1">
      <c r="A87" s="939"/>
      <c r="B87" s="981" t="s">
        <v>459</v>
      </c>
      <c r="C87" s="826"/>
      <c r="D87" s="826"/>
      <c r="E87" s="826"/>
      <c r="F87" s="902"/>
      <c r="G87" s="826"/>
      <c r="H87" s="826"/>
      <c r="J87" s="1396"/>
    </row>
    <row r="88" spans="1:10" s="242" customFormat="1">
      <c r="A88" s="939" t="s">
        <v>460</v>
      </c>
      <c r="B88" s="924"/>
      <c r="C88" s="962" t="s">
        <v>461</v>
      </c>
      <c r="D88" s="928"/>
      <c r="E88" s="928" t="str">
        <f>"(Note  "&amp;B$326&amp;")"</f>
        <v>(Note  R)</v>
      </c>
      <c r="F88" s="922" t="s">
        <v>650</v>
      </c>
      <c r="G88" s="827"/>
      <c r="H88" s="839">
        <f>+'5 - Cost Support'!H227</f>
        <v>0</v>
      </c>
      <c r="J88" s="1396"/>
    </row>
    <row r="89" spans="1:10">
      <c r="A89" s="939"/>
      <c r="B89" s="939"/>
      <c r="C89" s="962"/>
      <c r="D89" s="928"/>
      <c r="E89" s="922"/>
      <c r="F89" s="948"/>
      <c r="G89" s="839"/>
      <c r="H89" s="826"/>
      <c r="J89" s="1396"/>
    </row>
    <row r="90" spans="1:10">
      <c r="A90" s="939">
        <f>+A85+1</f>
        <v>46</v>
      </c>
      <c r="B90" s="926"/>
      <c r="C90" s="982" t="s">
        <v>662</v>
      </c>
      <c r="D90" s="983"/>
      <c r="E90" s="928" t="str">
        <f>"(Note "&amp;B$297&amp;" &amp; "&amp;B$325&amp;")"</f>
        <v>(Note C &amp; Q)</v>
      </c>
      <c r="F90" s="839" t="str">
        <f>F51</f>
        <v>Attachment 5</v>
      </c>
      <c r="G90" s="923"/>
      <c r="H90" s="839">
        <f>+'5 - Cost Support'!T47</f>
        <v>24787616</v>
      </c>
      <c r="J90" s="1396"/>
    </row>
    <row r="91" spans="1:10">
      <c r="A91" s="939"/>
      <c r="B91" s="939"/>
      <c r="C91" s="962"/>
      <c r="D91" s="928"/>
      <c r="E91" s="922"/>
      <c r="F91" s="948"/>
      <c r="G91" s="839"/>
      <c r="H91" s="826"/>
      <c r="J91" s="1396"/>
    </row>
    <row r="92" spans="1:10">
      <c r="A92" s="939"/>
      <c r="B92" s="984" t="s">
        <v>137</v>
      </c>
      <c r="C92" s="965"/>
      <c r="D92" s="902"/>
      <c r="E92" s="958"/>
      <c r="F92" s="985"/>
      <c r="G92" s="986"/>
      <c r="H92" s="826"/>
      <c r="J92" s="1396"/>
    </row>
    <row r="93" spans="1:10">
      <c r="A93" s="939">
        <f>+A90+1</f>
        <v>47</v>
      </c>
      <c r="B93" s="987"/>
      <c r="C93" s="988" t="s">
        <v>3</v>
      </c>
      <c r="D93" s="928"/>
      <c r="E93" s="928" t="str">
        <f>"(Note "&amp;B$295&amp;" &amp; "&amp;B$325&amp;")"</f>
        <v>(Note A &amp; Q)</v>
      </c>
      <c r="F93" s="988" t="s">
        <v>650</v>
      </c>
      <c r="G93" s="861"/>
      <c r="H93" s="850">
        <f>+'5 - Cost Support'!T55</f>
        <v>377685.63969542959</v>
      </c>
      <c r="J93" s="1396"/>
    </row>
    <row r="94" spans="1:10">
      <c r="A94" s="926"/>
      <c r="B94" s="989"/>
      <c r="C94" s="965"/>
      <c r="E94" s="926"/>
      <c r="F94" s="861"/>
      <c r="G94" s="986"/>
      <c r="H94" s="851"/>
      <c r="J94" s="1396"/>
    </row>
    <row r="95" spans="1:10">
      <c r="A95" s="939"/>
      <c r="B95" s="984" t="s">
        <v>135</v>
      </c>
      <c r="C95" s="826"/>
      <c r="D95" s="826"/>
      <c r="E95" s="990"/>
      <c r="F95" s="861"/>
      <c r="G95" s="986"/>
      <c r="H95" s="851"/>
      <c r="J95" s="1396"/>
    </row>
    <row r="96" spans="1:10">
      <c r="A96" s="958">
        <f>A93+1</f>
        <v>48</v>
      </c>
      <c r="B96" s="826"/>
      <c r="C96" s="826" t="s">
        <v>273</v>
      </c>
      <c r="D96" s="902"/>
      <c r="E96" s="928" t="str">
        <f>"(Note  "&amp;B$325&amp;")"</f>
        <v>(Note  Q)</v>
      </c>
      <c r="F96" s="965" t="s">
        <v>650</v>
      </c>
      <c r="H96" s="833">
        <f>+'5 - Cost Support'!T65</f>
        <v>0</v>
      </c>
      <c r="J96" s="1396"/>
    </row>
    <row r="97" spans="1:10">
      <c r="A97" s="939">
        <f>+A96+1</f>
        <v>49</v>
      </c>
      <c r="B97" s="989"/>
      <c r="C97" s="991" t="s">
        <v>332</v>
      </c>
      <c r="D97" s="959"/>
      <c r="E97" s="992"/>
      <c r="F97" s="838" t="str">
        <f>"(Line "&amp;A$16&amp;")"</f>
        <v>(Line 5)</v>
      </c>
      <c r="G97" s="993"/>
      <c r="H97" s="851">
        <f>H16</f>
        <v>0.1849999998508137</v>
      </c>
      <c r="J97" s="1396"/>
    </row>
    <row r="98" spans="1:10">
      <c r="A98" s="939">
        <f>+A97+1</f>
        <v>50</v>
      </c>
      <c r="B98" s="989"/>
      <c r="C98" s="965" t="s">
        <v>337</v>
      </c>
      <c r="D98" s="902"/>
      <c r="E98" s="958"/>
      <c r="F98" s="839" t="str">
        <f>"(Line "&amp;A96&amp;" * Line "&amp;A97&amp;")"</f>
        <v>(Line 48 * Line 49)</v>
      </c>
      <c r="G98" s="986"/>
      <c r="H98" s="852">
        <f>H96*H97</f>
        <v>0</v>
      </c>
      <c r="J98" s="1396"/>
    </row>
    <row r="99" spans="1:10">
      <c r="A99" s="939">
        <f>A98+1</f>
        <v>51</v>
      </c>
      <c r="B99" s="989"/>
      <c r="C99" s="965" t="s">
        <v>112</v>
      </c>
      <c r="D99" s="902"/>
      <c r="E99" s="928" t="str">
        <f>"(Note  "&amp;B$318&amp;" &amp; "&amp;B$325&amp;"))"</f>
        <v>(Note  N &amp; Q))</v>
      </c>
      <c r="F99" s="991" t="s">
        <v>650</v>
      </c>
      <c r="G99" s="986"/>
      <c r="H99" s="853">
        <f>+'5 - Cost Support'!T66</f>
        <v>5438863.5</v>
      </c>
      <c r="J99" s="1396"/>
    </row>
    <row r="100" spans="1:10" ht="27.75" customHeight="1">
      <c r="A100" s="939">
        <f>A99+1</f>
        <v>52</v>
      </c>
      <c r="B100" s="989"/>
      <c r="C100" s="945" t="s">
        <v>134</v>
      </c>
      <c r="D100" s="960"/>
      <c r="E100" s="994"/>
      <c r="F100" s="839" t="str">
        <f>"(Line "&amp;A98&amp;" + Line "&amp;A99&amp;")"</f>
        <v>(Line 50 + Line 51)</v>
      </c>
      <c r="G100" s="995"/>
      <c r="H100" s="840">
        <f>H98+H99</f>
        <v>5438863.5</v>
      </c>
      <c r="J100" s="1396"/>
    </row>
    <row r="101" spans="1:10">
      <c r="A101" s="939"/>
      <c r="B101" s="989"/>
      <c r="C101" s="965"/>
      <c r="D101" s="902"/>
      <c r="E101" s="926"/>
      <c r="F101" s="861"/>
      <c r="G101" s="986"/>
      <c r="J101" s="1396"/>
    </row>
    <row r="102" spans="1:10">
      <c r="A102" s="939"/>
      <c r="B102" s="984" t="s">
        <v>138</v>
      </c>
      <c r="C102" s="826"/>
      <c r="D102" s="902"/>
      <c r="F102" s="861"/>
      <c r="G102" s="986"/>
      <c r="J102" s="1396"/>
    </row>
    <row r="103" spans="1:10">
      <c r="A103" s="939">
        <f>+A100+1</f>
        <v>53</v>
      </c>
      <c r="B103" s="989"/>
      <c r="C103" s="965" t="s">
        <v>351</v>
      </c>
      <c r="D103" s="898"/>
      <c r="E103" s="958"/>
      <c r="F103" s="839" t="str">
        <f>"(Line "&amp;A$144&amp;")"</f>
        <v>(Line 80)</v>
      </c>
      <c r="G103" s="986"/>
      <c r="H103" s="850">
        <f>H144</f>
        <v>136939600.06691512</v>
      </c>
      <c r="J103" s="1396"/>
    </row>
    <row r="104" spans="1:10">
      <c r="A104" s="939">
        <f>+A103+1</f>
        <v>54</v>
      </c>
      <c r="B104" s="989"/>
      <c r="C104" s="898" t="s">
        <v>227</v>
      </c>
      <c r="D104" s="898"/>
      <c r="E104" s="958"/>
      <c r="F104" s="991" t="s">
        <v>338</v>
      </c>
      <c r="H104" s="854">
        <f>1/8</f>
        <v>0.125</v>
      </c>
      <c r="J104" s="1396"/>
    </row>
    <row r="105" spans="1:10" s="55" customFormat="1">
      <c r="A105" s="939">
        <f>+A104+1</f>
        <v>55</v>
      </c>
      <c r="B105" s="966"/>
      <c r="C105" s="996" t="s">
        <v>111</v>
      </c>
      <c r="D105" s="997"/>
      <c r="E105" s="998"/>
      <c r="F105" s="839" t="str">
        <f>"(Line "&amp;A103&amp;" * Line "&amp;A104&amp;")"</f>
        <v>(Line 53 * Line 54)</v>
      </c>
      <c r="G105" s="999"/>
      <c r="H105" s="849">
        <f>H103*H104</f>
        <v>17117450.008364391</v>
      </c>
      <c r="J105" s="1396"/>
    </row>
    <row r="106" spans="1:10" s="55" customFormat="1">
      <c r="A106" s="939"/>
      <c r="B106" s="966"/>
      <c r="C106" s="988"/>
      <c r="D106" s="1000"/>
      <c r="E106" s="1001"/>
      <c r="F106" s="839"/>
      <c r="G106" s="1002"/>
      <c r="H106" s="855"/>
      <c r="J106" s="1396"/>
    </row>
    <row r="107" spans="1:10" s="55" customFormat="1">
      <c r="A107" s="1003"/>
      <c r="B107" s="977" t="s">
        <v>532</v>
      </c>
      <c r="C107" s="1004"/>
      <c r="D107" s="1005"/>
      <c r="E107" s="1004"/>
      <c r="F107" s="838"/>
      <c r="G107" s="1004"/>
      <c r="H107" s="855"/>
      <c r="J107" s="1396"/>
    </row>
    <row r="108" spans="1:10">
      <c r="A108" s="939">
        <f>+A105+1</f>
        <v>56</v>
      </c>
      <c r="B108" s="837"/>
      <c r="C108" s="837" t="s">
        <v>533</v>
      </c>
      <c r="D108" s="1006"/>
      <c r="E108" s="928" t="str">
        <f>"(Note  "&amp;B$318&amp;" &amp; "&amp;B$325&amp;"))"</f>
        <v>(Note  N &amp; Q))</v>
      </c>
      <c r="F108" s="988" t="s">
        <v>650</v>
      </c>
      <c r="G108" s="839"/>
      <c r="H108" s="856">
        <f>+'5 - Cost Support'!T74</f>
        <v>0</v>
      </c>
      <c r="J108" s="1396"/>
    </row>
    <row r="109" spans="1:10">
      <c r="A109" s="901"/>
      <c r="B109" s="837"/>
      <c r="C109" s="837"/>
      <c r="D109" s="837"/>
      <c r="F109" s="826"/>
      <c r="H109" s="842"/>
      <c r="J109" s="1396"/>
    </row>
    <row r="110" spans="1:10" ht="21" thickBot="1">
      <c r="A110" s="901">
        <f>A108+1</f>
        <v>57</v>
      </c>
      <c r="B110" s="950" t="s">
        <v>329</v>
      </c>
      <c r="C110" s="950"/>
      <c r="D110" s="950"/>
      <c r="E110" s="972"/>
      <c r="F110" s="950" t="str">
        <f>"(Lines "&amp;A77&amp;" + "&amp;A82&amp;"+ "&amp;A85&amp;" + "&amp;A88&amp;" + "&amp;A90&amp;" + "&amp;A93&amp;" + "&amp;A100&amp;" + "&amp;A105&amp;" - "&amp;A108&amp;")"</f>
        <v>(Lines 44 + 44c+ 45 + 45a + 46 + 47 + 52 + 55 - 56)</v>
      </c>
      <c r="G110" s="1007"/>
      <c r="H110" s="857">
        <f>H77+H82+H85+H93+H100+H105-H108+H90+H88</f>
        <v>-2605181995.9408112</v>
      </c>
      <c r="J110" s="1396"/>
    </row>
    <row r="111" spans="1:10" ht="21" thickTop="1">
      <c r="A111" s="901"/>
      <c r="B111" s="837"/>
      <c r="C111" s="837"/>
      <c r="D111" s="837"/>
      <c r="F111" s="826"/>
      <c r="H111" s="842"/>
      <c r="J111" s="1396"/>
    </row>
    <row r="112" spans="1:10" ht="21" thickBot="1">
      <c r="A112" s="1008">
        <f>+A110+1</f>
        <v>58</v>
      </c>
      <c r="B112" s="1009" t="s">
        <v>221</v>
      </c>
      <c r="C112" s="1009"/>
      <c r="D112" s="1009"/>
      <c r="E112" s="1010"/>
      <c r="F112" s="1011" t="str">
        <f>"(Line "&amp;A72&amp;" + Line "&amp;A110&amp;")"</f>
        <v>(Line 43 + Line 57)</v>
      </c>
      <c r="G112" s="1009"/>
      <c r="H112" s="858">
        <f>H72+H110</f>
        <v>9656457143.4105473</v>
      </c>
      <c r="J112" s="1396"/>
    </row>
    <row r="113" spans="1:10">
      <c r="B113" s="837"/>
      <c r="C113" s="837"/>
      <c r="D113" s="837"/>
      <c r="J113" s="1396"/>
    </row>
    <row r="114" spans="1:10" s="51" customFormat="1">
      <c r="A114" s="1012" t="s">
        <v>366</v>
      </c>
      <c r="B114" s="1013"/>
      <c r="C114" s="1014"/>
      <c r="D114" s="1015"/>
      <c r="E114" s="1016"/>
      <c r="F114" s="848"/>
      <c r="G114" s="848"/>
      <c r="H114" s="830"/>
      <c r="J114" s="1396"/>
    </row>
    <row r="115" spans="1:10" s="51" customFormat="1">
      <c r="A115" s="902"/>
      <c r="B115" s="902"/>
      <c r="C115" s="902"/>
      <c r="D115" s="902"/>
      <c r="E115" s="924"/>
      <c r="F115" s="826"/>
      <c r="G115" s="826"/>
      <c r="H115" s="831"/>
      <c r="J115" s="1396"/>
    </row>
    <row r="116" spans="1:10">
      <c r="A116" s="926"/>
      <c r="B116" s="925" t="s">
        <v>209</v>
      </c>
      <c r="D116" s="832"/>
      <c r="E116" s="847"/>
      <c r="G116" s="832"/>
      <c r="H116" s="832"/>
      <c r="J116" s="1396"/>
    </row>
    <row r="117" spans="1:10">
      <c r="A117" s="939">
        <f>+A112+1</f>
        <v>59</v>
      </c>
      <c r="B117" s="939"/>
      <c r="C117" s="954" t="s">
        <v>209</v>
      </c>
      <c r="D117" s="902"/>
      <c r="E117" s="928" t="str">
        <f>"(Note  "&amp;B$321&amp;")"</f>
        <v>(Note  O)</v>
      </c>
      <c r="F117" s="1017" t="s">
        <v>650</v>
      </c>
      <c r="G117" s="924"/>
      <c r="H117" s="833">
        <f>+'5 - Cost Support'!T80</f>
        <v>119900000</v>
      </c>
      <c r="J117" s="1396"/>
    </row>
    <row r="118" spans="1:10">
      <c r="A118" s="939">
        <f>+A117+1</f>
        <v>60</v>
      </c>
      <c r="B118" s="926"/>
      <c r="C118" s="954" t="s">
        <v>210</v>
      </c>
      <c r="D118" s="833"/>
      <c r="E118" s="928" t="str">
        <f>"(Note  "&amp;B$321&amp;")"</f>
        <v>(Note  O)</v>
      </c>
      <c r="F118" s="838" t="s">
        <v>650</v>
      </c>
      <c r="G118" s="902"/>
      <c r="H118" s="839">
        <f>+'5 - Cost Support'!T81</f>
        <v>0</v>
      </c>
      <c r="J118" s="1396"/>
    </row>
    <row r="119" spans="1:10">
      <c r="A119" s="939">
        <f>1+A118</f>
        <v>61</v>
      </c>
      <c r="B119" s="902"/>
      <c r="C119" s="1018" t="s">
        <v>209</v>
      </c>
      <c r="D119" s="960"/>
      <c r="E119" s="961"/>
      <c r="F119" s="839" t="str">
        <f>"(Lines "&amp;A117&amp;" + "&amp;A118&amp;")"</f>
        <v>(Lines 59 + 60)</v>
      </c>
      <c r="G119" s="945"/>
      <c r="H119" s="859">
        <f>H117+H118</f>
        <v>119900000</v>
      </c>
      <c r="J119" s="1396"/>
    </row>
    <row r="120" spans="1:10">
      <c r="A120" s="939"/>
      <c r="B120" s="939"/>
      <c r="C120" s="925"/>
      <c r="D120" s="902"/>
      <c r="E120" s="938"/>
      <c r="F120" s="902"/>
      <c r="G120" s="902"/>
      <c r="H120" s="860"/>
      <c r="J120" s="1396"/>
    </row>
    <row r="121" spans="1:10">
      <c r="A121" s="939"/>
      <c r="B121" s="925" t="s">
        <v>506</v>
      </c>
      <c r="C121" s="902"/>
      <c r="D121" s="902"/>
      <c r="E121" s="938"/>
      <c r="F121" s="902"/>
      <c r="G121" s="902"/>
      <c r="H121" s="860"/>
      <c r="J121" s="1396"/>
    </row>
    <row r="122" spans="1:10">
      <c r="A122" s="939">
        <f>A119+1</f>
        <v>62</v>
      </c>
      <c r="B122" s="939"/>
      <c r="C122" s="954" t="s">
        <v>213</v>
      </c>
      <c r="D122" s="902"/>
      <c r="E122" s="928" t="str">
        <f>"(Note  "&amp;B$321&amp;")"</f>
        <v>(Note  O)</v>
      </c>
      <c r="F122" s="833" t="s">
        <v>650</v>
      </c>
      <c r="G122" s="902"/>
      <c r="H122" s="833">
        <f>+'5 - Cost Support'!S95</f>
        <v>95466338</v>
      </c>
      <c r="J122" s="1396"/>
    </row>
    <row r="123" spans="1:10">
      <c r="A123" s="939">
        <f t="shared" ref="A123:A131" si="3">+A122+1</f>
        <v>63</v>
      </c>
      <c r="B123" s="939"/>
      <c r="C123" s="954" t="s">
        <v>735</v>
      </c>
      <c r="D123" s="902"/>
      <c r="E123" s="928" t="str">
        <f>"(Note "&amp;B$305&amp;")"</f>
        <v>(Note J)</v>
      </c>
      <c r="F123" s="833" t="s">
        <v>650</v>
      </c>
      <c r="G123" s="902"/>
      <c r="H123" s="833">
        <f>+'5 - Cost Support'!S97</f>
        <v>-44948588</v>
      </c>
      <c r="J123" s="1396"/>
    </row>
    <row r="124" spans="1:10">
      <c r="A124" s="939">
        <f t="shared" si="3"/>
        <v>64</v>
      </c>
      <c r="B124" s="939"/>
      <c r="C124" s="954" t="s">
        <v>617</v>
      </c>
      <c r="D124" s="902"/>
      <c r="E124" s="928" t="str">
        <f>"(Note  "&amp;B$321&amp;")"</f>
        <v>(Note  O)</v>
      </c>
      <c r="F124" s="833" t="s">
        <v>650</v>
      </c>
      <c r="G124" s="902"/>
      <c r="H124" s="833">
        <f>+'5 - Cost Support'!S98</f>
        <v>-44948588</v>
      </c>
      <c r="J124" s="1396"/>
    </row>
    <row r="125" spans="1:10">
      <c r="A125" s="939">
        <f t="shared" si="3"/>
        <v>65</v>
      </c>
      <c r="B125" s="939"/>
      <c r="C125" s="954" t="s">
        <v>253</v>
      </c>
      <c r="D125" s="833"/>
      <c r="E125" s="928" t="str">
        <f>"(Note  "&amp;B$321&amp;")"</f>
        <v>(Note  O)</v>
      </c>
      <c r="F125" s="954" t="s">
        <v>650</v>
      </c>
      <c r="G125" s="902"/>
      <c r="H125" s="833">
        <f>+'5 - Cost Support'!T89</f>
        <v>2908029</v>
      </c>
      <c r="J125" s="1396"/>
    </row>
    <row r="126" spans="1:10">
      <c r="A126" s="939">
        <f t="shared" si="3"/>
        <v>66</v>
      </c>
      <c r="B126" s="939"/>
      <c r="C126" s="954" t="s">
        <v>254</v>
      </c>
      <c r="D126" s="833"/>
      <c r="E126" s="928" t="str">
        <f>"(Note "&amp;B$299&amp;" &amp; "&amp;B$321&amp;")"</f>
        <v>(Note E &amp; O)</v>
      </c>
      <c r="F126" s="954" t="s">
        <v>650</v>
      </c>
      <c r="G126" s="902"/>
      <c r="H126" s="833">
        <f>+'5 - Cost Support'!S107</f>
        <v>10698000</v>
      </c>
      <c r="J126" s="1396"/>
    </row>
    <row r="127" spans="1:10">
      <c r="A127" s="939">
        <f t="shared" si="3"/>
        <v>67</v>
      </c>
      <c r="B127" s="939"/>
      <c r="C127" s="954" t="s">
        <v>255</v>
      </c>
      <c r="D127" s="833"/>
      <c r="E127" s="928" t="str">
        <f>"(Note  "&amp;B$321&amp;")"</f>
        <v>(Note  O)</v>
      </c>
      <c r="F127" s="954" t="s">
        <v>650</v>
      </c>
      <c r="G127" s="902"/>
      <c r="H127" s="833">
        <f>+'5 - Cost Support'!S128</f>
        <v>2731244</v>
      </c>
      <c r="J127" s="1396"/>
    </row>
    <row r="128" spans="1:10">
      <c r="A128" s="939">
        <f t="shared" si="3"/>
        <v>68</v>
      </c>
      <c r="B128" s="939"/>
      <c r="C128" s="954" t="s">
        <v>240</v>
      </c>
      <c r="D128" s="826"/>
      <c r="E128" s="928" t="str">
        <f>"(Note "&amp;B$298&amp;" &amp; "&amp;B$321&amp;")"</f>
        <v>(Note D &amp; O)</v>
      </c>
      <c r="F128" s="963" t="s">
        <v>650</v>
      </c>
      <c r="G128" s="902"/>
      <c r="H128" s="833">
        <f>+'5 - Cost Support'!T119</f>
        <v>0</v>
      </c>
      <c r="J128" s="1396"/>
    </row>
    <row r="129" spans="1:10">
      <c r="A129" s="939">
        <f t="shared" si="3"/>
        <v>69</v>
      </c>
      <c r="B129" s="939"/>
      <c r="C129" s="1018" t="s">
        <v>507</v>
      </c>
      <c r="D129" s="960"/>
      <c r="E129" s="967"/>
      <c r="F129" s="839" t="str">
        <f>"Sum (Lines "&amp;A122&amp;" to "&amp;A123&amp;") -  Sum (Lines "&amp;A124&amp;" to "&amp;A128&amp;")"</f>
        <v>Sum (Lines 62 to 63) -  Sum (Lines 64 to 68)</v>
      </c>
      <c r="G129" s="960"/>
      <c r="H129" s="843">
        <f>SUM(H122:H123)-SUM(H124:H128)</f>
        <v>79129065</v>
      </c>
      <c r="J129" s="1396"/>
    </row>
    <row r="130" spans="1:10">
      <c r="A130" s="939">
        <f t="shared" si="3"/>
        <v>70</v>
      </c>
      <c r="B130" s="939"/>
      <c r="C130" s="991" t="s">
        <v>332</v>
      </c>
      <c r="D130" s="898"/>
      <c r="E130" s="958"/>
      <c r="F130" s="964" t="str">
        <f>"(Line "&amp;A$16&amp;")"</f>
        <v>(Line 5)</v>
      </c>
      <c r="G130" s="861"/>
      <c r="H130" s="851">
        <f>H16</f>
        <v>0.1849999998508137</v>
      </c>
      <c r="J130" s="1396"/>
    </row>
    <row r="131" spans="1:10">
      <c r="A131" s="939">
        <f t="shared" si="3"/>
        <v>71</v>
      </c>
      <c r="B131" s="939"/>
      <c r="C131" s="1018" t="s">
        <v>508</v>
      </c>
      <c r="D131" s="960"/>
      <c r="E131" s="967"/>
      <c r="F131" s="839" t="str">
        <f>"(Line "&amp;A129&amp;" * Line "&amp;A130&amp;")"</f>
        <v>(Line 69 * Line 70)</v>
      </c>
      <c r="G131" s="960"/>
      <c r="H131" s="859">
        <f>H129*H130</f>
        <v>14638877.013195027</v>
      </c>
      <c r="J131" s="1396"/>
    </row>
    <row r="132" spans="1:10">
      <c r="A132" s="939"/>
      <c r="B132" s="939"/>
      <c r="C132" s="982"/>
      <c r="D132" s="923"/>
      <c r="E132" s="968"/>
      <c r="F132" s="923"/>
      <c r="G132" s="923"/>
      <c r="H132" s="839"/>
      <c r="J132" s="1396"/>
    </row>
    <row r="133" spans="1:10">
      <c r="A133" s="939"/>
      <c r="B133" s="925" t="s">
        <v>113</v>
      </c>
      <c r="C133" s="826"/>
      <c r="D133" s="923"/>
      <c r="E133" s="968"/>
      <c r="F133" s="923"/>
      <c r="G133" s="923"/>
      <c r="H133" s="839"/>
      <c r="J133" s="1396"/>
    </row>
    <row r="134" spans="1:10">
      <c r="A134" s="939">
        <f>+A131+1</f>
        <v>72</v>
      </c>
      <c r="B134" s="989"/>
      <c r="C134" s="965" t="s">
        <v>256</v>
      </c>
      <c r="D134" s="1019"/>
      <c r="E134" s="928" t="str">
        <f>"(Note "&amp;B$301&amp;" &amp; "&amp;B$321&amp;")"</f>
        <v>(Note G &amp; O)</v>
      </c>
      <c r="F134" s="833" t="s">
        <v>650</v>
      </c>
      <c r="G134" s="826"/>
      <c r="H134" s="833">
        <f>+'5 - Cost Support'!S111</f>
        <v>600000</v>
      </c>
      <c r="J134" s="1396"/>
    </row>
    <row r="135" spans="1:10">
      <c r="A135" s="939">
        <f>+A134+1</f>
        <v>73</v>
      </c>
      <c r="B135" s="989"/>
      <c r="C135" s="991" t="s">
        <v>257</v>
      </c>
      <c r="D135" s="1020"/>
      <c r="E135" s="942" t="str">
        <f>"(Note "&amp;B$315&amp;" &amp; "&amp;B$321&amp;")"</f>
        <v>(Note K &amp; O)</v>
      </c>
      <c r="F135" s="838" t="s">
        <v>650</v>
      </c>
      <c r="G135" s="940"/>
      <c r="H135" s="838">
        <f>+'5 - Cost Support'!T128</f>
        <v>0</v>
      </c>
      <c r="J135" s="1396"/>
    </row>
    <row r="136" spans="1:10">
      <c r="A136" s="939">
        <f>+A135+1</f>
        <v>74</v>
      </c>
      <c r="B136" s="989"/>
      <c r="C136" s="965" t="s">
        <v>339</v>
      </c>
      <c r="D136" s="902"/>
      <c r="E136" s="990"/>
      <c r="F136" s="839" t="str">
        <f>"(Line "&amp;A134&amp;" + Line "&amp;A135&amp;")"</f>
        <v>(Line 72 + Line 73)</v>
      </c>
      <c r="G136" s="826"/>
      <c r="H136" s="850">
        <f>SUM(H134:H135)</f>
        <v>600000</v>
      </c>
      <c r="J136" s="1396"/>
    </row>
    <row r="137" spans="1:10">
      <c r="A137" s="939"/>
      <c r="B137" s="989"/>
      <c r="C137" s="965"/>
      <c r="D137" s="902"/>
      <c r="E137" s="990"/>
      <c r="F137" s="965"/>
      <c r="G137" s="826"/>
      <c r="H137" s="861"/>
      <c r="J137" s="1396"/>
    </row>
    <row r="138" spans="1:10">
      <c r="A138" s="939">
        <f>+A136+1</f>
        <v>75</v>
      </c>
      <c r="B138" s="989"/>
      <c r="C138" s="965" t="s">
        <v>258</v>
      </c>
      <c r="D138" s="902"/>
      <c r="E138" s="958"/>
      <c r="F138" s="965" t="str">
        <f>"(Line "&amp;A125&amp;")"</f>
        <v>(Line 65)</v>
      </c>
      <c r="G138" s="826"/>
      <c r="H138" s="850">
        <f>H125</f>
        <v>2908029</v>
      </c>
      <c r="J138" s="1396"/>
    </row>
    <row r="139" spans="1:10">
      <c r="A139" s="939">
        <f>+A138+1</f>
        <v>76</v>
      </c>
      <c r="B139" s="989"/>
      <c r="C139" s="965" t="s">
        <v>257</v>
      </c>
      <c r="D139" s="902"/>
      <c r="E139" s="928" t="str">
        <f>"(Note "&amp;B$300&amp;" &amp; "&amp;B$321&amp;")"</f>
        <v>(Note F &amp; O)</v>
      </c>
      <c r="F139" s="838" t="s">
        <v>650</v>
      </c>
      <c r="G139" s="826"/>
      <c r="H139" s="853">
        <f>+'5 - Cost Support'!T136</f>
        <v>0</v>
      </c>
      <c r="J139" s="1396"/>
    </row>
    <row r="140" spans="1:10">
      <c r="A140" s="939">
        <f>+A139+1</f>
        <v>77</v>
      </c>
      <c r="B140" s="989"/>
      <c r="C140" s="996" t="s">
        <v>340</v>
      </c>
      <c r="D140" s="960"/>
      <c r="E140" s="961"/>
      <c r="F140" s="839" t="str">
        <f>"(Line "&amp;A138&amp;" + Line "&amp;A139&amp;")"</f>
        <v>(Line 75 + Line 76)</v>
      </c>
      <c r="G140" s="856"/>
      <c r="H140" s="849">
        <f>SUM(H138:H139)</f>
        <v>2908029</v>
      </c>
      <c r="J140" s="1396"/>
    </row>
    <row r="141" spans="1:10">
      <c r="A141" s="939">
        <f>+A140+1</f>
        <v>78</v>
      </c>
      <c r="B141" s="939"/>
      <c r="C141" s="988" t="s">
        <v>220</v>
      </c>
      <c r="D141" s="898"/>
      <c r="E141" s="939"/>
      <c r="F141" s="838" t="str">
        <f>"(Line "&amp;A$35&amp;")"</f>
        <v>(Line 18)</v>
      </c>
      <c r="G141" s="861"/>
      <c r="H141" s="851">
        <f>H35</f>
        <v>0.6192245860409491</v>
      </c>
      <c r="J141" s="1396"/>
    </row>
    <row r="142" spans="1:10">
      <c r="A142" s="939">
        <f>+A141+1</f>
        <v>79</v>
      </c>
      <c r="B142" s="939"/>
      <c r="C142" s="1018" t="s">
        <v>115</v>
      </c>
      <c r="D142" s="960"/>
      <c r="E142" s="967"/>
      <c r="F142" s="839" t="str">
        <f>"(Line "&amp;A140&amp;" * Line "&amp;A141&amp;")"</f>
        <v>(Line 77 * Line 78)</v>
      </c>
      <c r="G142" s="843"/>
      <c r="H142" s="862">
        <f>H140*H141</f>
        <v>1800723.0537200752</v>
      </c>
      <c r="J142" s="1396"/>
    </row>
    <row r="143" spans="1:10">
      <c r="A143" s="939"/>
      <c r="B143" s="939"/>
      <c r="C143" s="925"/>
      <c r="D143" s="902"/>
      <c r="E143" s="938"/>
      <c r="F143" s="902"/>
      <c r="G143" s="902"/>
      <c r="H143" s="839"/>
      <c r="J143" s="1396"/>
    </row>
    <row r="144" spans="1:10" ht="21" thickBot="1">
      <c r="A144" s="939">
        <f>+A142+1</f>
        <v>80</v>
      </c>
      <c r="B144" s="939"/>
      <c r="C144" s="1021" t="s">
        <v>661</v>
      </c>
      <c r="D144" s="1022"/>
      <c r="E144" s="1023"/>
      <c r="F144" s="863" t="str">
        <f>"(Lines "&amp;A119&amp;" + "&amp;A131&amp;" + "&amp;A136&amp;" + "&amp;A142&amp;")"</f>
        <v>(Lines 61 + 71 + 74 + 79)</v>
      </c>
      <c r="G144" s="1022"/>
      <c r="H144" s="863">
        <f>H119+H131+H136+H142</f>
        <v>136939600.06691512</v>
      </c>
      <c r="J144" s="1396"/>
    </row>
    <row r="145" spans="1:10">
      <c r="A145" s="955"/>
      <c r="B145" s="926"/>
      <c r="C145" s="925"/>
      <c r="D145" s="902"/>
      <c r="E145" s="847"/>
      <c r="F145" s="872"/>
      <c r="G145" s="872"/>
      <c r="H145" s="836"/>
      <c r="J145" s="1396"/>
    </row>
    <row r="146" spans="1:10">
      <c r="A146" s="1012" t="s">
        <v>203</v>
      </c>
      <c r="B146" s="1013"/>
      <c r="C146" s="1014"/>
      <c r="D146" s="1015"/>
      <c r="E146" s="1016"/>
      <c r="F146" s="848"/>
      <c r="G146" s="848"/>
      <c r="H146" s="830"/>
      <c r="J146" s="1396"/>
    </row>
    <row r="147" spans="1:10">
      <c r="A147" s="925"/>
      <c r="B147" s="926"/>
      <c r="C147" s="925"/>
      <c r="D147" s="902"/>
      <c r="E147" s="847"/>
      <c r="F147" s="872"/>
      <c r="G147" s="872"/>
      <c r="H147" s="836"/>
      <c r="J147" s="1396"/>
    </row>
    <row r="148" spans="1:10">
      <c r="A148" s="901"/>
      <c r="B148" s="984" t="s">
        <v>97</v>
      </c>
      <c r="C148" s="826"/>
      <c r="F148" s="978"/>
      <c r="G148" s="1024"/>
      <c r="H148" s="864"/>
      <c r="J148" s="1396"/>
    </row>
    <row r="149" spans="1:10">
      <c r="A149" s="939">
        <f>+A144+1</f>
        <v>81</v>
      </c>
      <c r="B149" s="989"/>
      <c r="C149" s="965" t="s">
        <v>563</v>
      </c>
      <c r="D149" s="902"/>
      <c r="E149" s="928" t="str">
        <f>"(Note "&amp;B$305&amp;" &amp; "&amp;B$321&amp;")"</f>
        <v>(Note J &amp; O)</v>
      </c>
      <c r="F149" s="965" t="s">
        <v>650</v>
      </c>
      <c r="G149" s="826"/>
      <c r="H149" s="849">
        <f>'5 - Cost Support'!T145</f>
        <v>314999246</v>
      </c>
      <c r="J149" s="1396"/>
    </row>
    <row r="150" spans="1:10">
      <c r="A150" s="939" t="s">
        <v>462</v>
      </c>
      <c r="B150" s="989"/>
      <c r="C150" s="965" t="s">
        <v>463</v>
      </c>
      <c r="D150" s="902"/>
      <c r="E150" s="928" t="str">
        <f>"(Note  "&amp;B$326&amp;")"</f>
        <v>(Note  R)</v>
      </c>
      <c r="F150" s="965" t="s">
        <v>650</v>
      </c>
      <c r="G150" s="826"/>
      <c r="H150" s="849">
        <f>'5 - Cost Support'!H222</f>
        <v>0</v>
      </c>
      <c r="J150" s="1396"/>
    </row>
    <row r="151" spans="1:10">
      <c r="A151" s="939">
        <f>+A149+1</f>
        <v>82</v>
      </c>
      <c r="B151" s="989"/>
      <c r="C151" s="988" t="s">
        <v>568</v>
      </c>
      <c r="D151" s="923"/>
      <c r="E151" s="928" t="str">
        <f>"(Note "&amp;B$305&amp;" &amp; "&amp;B$321&amp;")"</f>
        <v>(Note J &amp; O)</v>
      </c>
      <c r="F151" s="988" t="s">
        <v>650</v>
      </c>
      <c r="G151" s="827"/>
      <c r="H151" s="849">
        <f>'5 - Cost Support'!T146</f>
        <v>25877721</v>
      </c>
      <c r="J151" s="1396"/>
    </row>
    <row r="152" spans="1:10">
      <c r="A152" s="939">
        <f>A151+1</f>
        <v>83</v>
      </c>
      <c r="B152" s="989"/>
      <c r="C152" s="963" t="s">
        <v>285</v>
      </c>
      <c r="D152" s="964"/>
      <c r="E152" s="942" t="str">
        <f>"(Note "&amp;B$305&amp;" &amp; "&amp;B$321&amp;")"</f>
        <v>(Note J &amp; O)</v>
      </c>
      <c r="F152" s="838" t="str">
        <f>F134</f>
        <v>Attachment 5</v>
      </c>
      <c r="G152" s="964"/>
      <c r="H152" s="838">
        <f>'5 - Cost Support'!T147</f>
        <v>5322079</v>
      </c>
      <c r="J152" s="1396"/>
    </row>
    <row r="153" spans="1:10">
      <c r="A153" s="939">
        <f>A152+1</f>
        <v>84</v>
      </c>
      <c r="B153" s="989"/>
      <c r="C153" s="954" t="s">
        <v>385</v>
      </c>
      <c r="D153" s="902"/>
      <c r="E153" s="958"/>
      <c r="F153" s="839" t="str">
        <f>"(Line "&amp;A151&amp;" - Line "&amp;A152&amp;")"</f>
        <v>(Line 82 - Line 83)</v>
      </c>
      <c r="G153" s="902"/>
      <c r="H153" s="849">
        <f>H151-H152</f>
        <v>20555642</v>
      </c>
      <c r="J153" s="1396"/>
    </row>
    <row r="154" spans="1:10">
      <c r="A154" s="939">
        <f>A153+1</f>
        <v>85</v>
      </c>
      <c r="B154" s="989"/>
      <c r="C154" s="991" t="s">
        <v>148</v>
      </c>
      <c r="D154" s="964"/>
      <c r="E154" s="942" t="str">
        <f>"(Note "&amp;B$295&amp;" &amp; "&amp;B$321&amp;")"</f>
        <v>(Note A &amp; O)</v>
      </c>
      <c r="F154" s="991" t="s">
        <v>650</v>
      </c>
      <c r="G154" s="940"/>
      <c r="H154" s="838">
        <f>'5 - Cost Support'!T148</f>
        <v>14970855</v>
      </c>
      <c r="J154" s="1396"/>
    </row>
    <row r="155" spans="1:10">
      <c r="A155" s="939">
        <f>+A154+1</f>
        <v>86</v>
      </c>
      <c r="B155" s="989"/>
      <c r="C155" s="988" t="s">
        <v>228</v>
      </c>
      <c r="D155" s="923"/>
      <c r="E155" s="1025"/>
      <c r="F155" s="839" t="str">
        <f>"(Line "&amp;A153&amp;" + Line "&amp;A154&amp;")"</f>
        <v>(Line 84 + Line 85)</v>
      </c>
      <c r="G155" s="826"/>
      <c r="H155" s="849">
        <f>SUM(H153:H154)</f>
        <v>35526497</v>
      </c>
      <c r="J155" s="1396"/>
    </row>
    <row r="156" spans="1:10">
      <c r="A156" s="939">
        <f>+A155+1</f>
        <v>87</v>
      </c>
      <c r="B156" s="989"/>
      <c r="C156" s="991" t="s">
        <v>332</v>
      </c>
      <c r="D156" s="959"/>
      <c r="E156" s="1026"/>
      <c r="F156" s="964" t="str">
        <f>"(Line "&amp;A$16&amp;")"</f>
        <v>(Line 5)</v>
      </c>
      <c r="G156" s="1027"/>
      <c r="H156" s="865">
        <f>H16</f>
        <v>0.1849999998508137</v>
      </c>
      <c r="J156" s="1396"/>
    </row>
    <row r="157" spans="1:10">
      <c r="A157" s="939">
        <f>+A156+1</f>
        <v>88</v>
      </c>
      <c r="B157" s="989"/>
      <c r="C157" s="965" t="s">
        <v>561</v>
      </c>
      <c r="D157" s="902"/>
      <c r="E157" s="939"/>
      <c r="F157" s="839" t="str">
        <f>"(Line "&amp;A155&amp;" * Line "&amp;A156&amp;")"</f>
        <v>(Line 86 * Line 87)</v>
      </c>
      <c r="G157" s="861"/>
      <c r="H157" s="849">
        <f>H155*H156</f>
        <v>6572401.9396999329</v>
      </c>
      <c r="J157" s="1396"/>
    </row>
    <row r="158" spans="1:10">
      <c r="A158" s="939">
        <f>A157+1</f>
        <v>89</v>
      </c>
      <c r="B158" s="989"/>
      <c r="C158" s="991" t="s">
        <v>570</v>
      </c>
      <c r="D158" s="964"/>
      <c r="E158" s="942" t="str">
        <f>"(Note "&amp;B$305&amp;" &amp; "&amp;B$321&amp;")"</f>
        <v>(Note J &amp; O)</v>
      </c>
      <c r="F158" s="838" t="s">
        <v>650</v>
      </c>
      <c r="G158" s="1027"/>
      <c r="H158" s="838">
        <f>'5 - Cost Support'!T149</f>
        <v>593444</v>
      </c>
      <c r="J158" s="1396"/>
    </row>
    <row r="159" spans="1:10">
      <c r="A159" s="939">
        <f>A158+1</f>
        <v>90</v>
      </c>
      <c r="B159" s="989"/>
      <c r="C159" s="984" t="s">
        <v>562</v>
      </c>
      <c r="D159" s="902"/>
      <c r="E159" s="939"/>
      <c r="F159" s="839" t="str">
        <f>"(Line "&amp;A157&amp;" + Line "&amp;A158&amp;")"</f>
        <v>(Line 88 + Line 89)</v>
      </c>
      <c r="G159" s="861"/>
      <c r="H159" s="862">
        <f>H157+H158</f>
        <v>7165845.9396999329</v>
      </c>
      <c r="J159" s="1396"/>
    </row>
    <row r="160" spans="1:10">
      <c r="A160" s="939"/>
      <c r="B160" s="989"/>
      <c r="C160" s="965"/>
      <c r="D160" s="902"/>
      <c r="E160" s="939"/>
      <c r="F160" s="839"/>
      <c r="G160" s="861"/>
      <c r="H160" s="866"/>
      <c r="J160" s="1396"/>
    </row>
    <row r="161" spans="1:10">
      <c r="A161" s="1028"/>
      <c r="B161" s="1029"/>
      <c r="C161" s="965"/>
      <c r="D161" s="902"/>
      <c r="E161" s="939"/>
      <c r="F161" s="965"/>
      <c r="G161" s="986"/>
      <c r="H161" s="867"/>
      <c r="J161" s="1396"/>
    </row>
    <row r="162" spans="1:10" s="55" customFormat="1" ht="21" thickBot="1">
      <c r="A162" s="926">
        <f>A159+1</f>
        <v>91</v>
      </c>
      <c r="B162" s="1030" t="s">
        <v>206</v>
      </c>
      <c r="C162" s="1030"/>
      <c r="D162" s="1031"/>
      <c r="E162" s="1032"/>
      <c r="F162" s="1030" t="str">
        <f>"(Lines "&amp;A149&amp;" + "&amp;A150&amp;" + "&amp;A159&amp;")"</f>
        <v>(Lines 81 + 81a + 90)</v>
      </c>
      <c r="G162" s="1030"/>
      <c r="H162" s="863">
        <f>H149+H159+H150</f>
        <v>322165091.93969995</v>
      </c>
      <c r="J162" s="1396"/>
    </row>
    <row r="163" spans="1:10">
      <c r="J163" s="1396"/>
    </row>
    <row r="164" spans="1:10">
      <c r="A164" s="1012" t="s">
        <v>370</v>
      </c>
      <c r="B164" s="1013"/>
      <c r="C164" s="1014"/>
      <c r="D164" s="1015"/>
      <c r="E164" s="1033"/>
      <c r="F164" s="848"/>
      <c r="G164" s="848"/>
      <c r="H164" s="830"/>
      <c r="J164" s="1396"/>
    </row>
    <row r="165" spans="1:10">
      <c r="A165" s="975"/>
      <c r="B165" s="926"/>
      <c r="C165" s="925"/>
      <c r="D165" s="902"/>
      <c r="E165" s="847"/>
      <c r="F165" s="872"/>
      <c r="G165" s="872"/>
      <c r="H165" s="836"/>
      <c r="J165" s="1396"/>
    </row>
    <row r="166" spans="1:10">
      <c r="A166" s="939">
        <f>+A162+1</f>
        <v>92</v>
      </c>
      <c r="B166" s="965" t="s">
        <v>371</v>
      </c>
      <c r="C166" s="987"/>
      <c r="E166" s="928" t="str">
        <f>"(Note  "&amp;B$321&amp;")"</f>
        <v>(Note  O)</v>
      </c>
      <c r="F166" s="826" t="s">
        <v>659</v>
      </c>
      <c r="G166" s="826"/>
      <c r="H166" s="833">
        <f>+'ATT 2 - Other Taxes'!G36</f>
        <v>13745442.372615082</v>
      </c>
      <c r="J166" s="1396"/>
    </row>
    <row r="167" spans="1:10">
      <c r="A167" s="958"/>
      <c r="B167" s="902"/>
      <c r="E167" s="926"/>
      <c r="F167" s="965"/>
      <c r="G167" s="826"/>
      <c r="J167" s="1396"/>
    </row>
    <row r="168" spans="1:10" ht="21" thickBot="1">
      <c r="A168" s="939">
        <f>+A166+1</f>
        <v>93</v>
      </c>
      <c r="B168" s="1021" t="s">
        <v>372</v>
      </c>
      <c r="C168" s="1021"/>
      <c r="D168" s="1031"/>
      <c r="E168" s="1010"/>
      <c r="F168" s="1011" t="str">
        <f>"(Line "&amp;A166&amp;")"</f>
        <v>(Line 92)</v>
      </c>
      <c r="G168" s="1009"/>
      <c r="H168" s="858">
        <f>H166</f>
        <v>13745442.372615082</v>
      </c>
      <c r="J168" s="1396"/>
    </row>
    <row r="169" spans="1:10">
      <c r="A169" s="901"/>
      <c r="F169" s="826"/>
      <c r="J169" s="1396"/>
    </row>
    <row r="170" spans="1:10">
      <c r="A170" s="1012" t="s">
        <v>373</v>
      </c>
      <c r="B170" s="1013"/>
      <c r="C170" s="1014"/>
      <c r="D170" s="1015"/>
      <c r="E170" s="1016"/>
      <c r="F170" s="848"/>
      <c r="G170" s="848"/>
      <c r="H170" s="830"/>
      <c r="J170" s="1396"/>
    </row>
    <row r="171" spans="1:10">
      <c r="A171" s="955"/>
      <c r="B171" s="926"/>
      <c r="C171" s="925"/>
      <c r="D171" s="902"/>
      <c r="E171" s="847"/>
      <c r="F171" s="872"/>
      <c r="G171" s="872"/>
      <c r="H171" s="836"/>
      <c r="J171" s="1396"/>
    </row>
    <row r="172" spans="1:10">
      <c r="A172" s="939">
        <f>+A168+1</f>
        <v>94</v>
      </c>
      <c r="B172" s="1034" t="s">
        <v>95</v>
      </c>
      <c r="D172" s="948"/>
      <c r="E172" s="928"/>
      <c r="F172" s="839" t="s">
        <v>159</v>
      </c>
      <c r="G172" s="841"/>
      <c r="H172" s="868">
        <f>332422602+6989913+6266685</f>
        <v>345679200</v>
      </c>
      <c r="J172" s="1396"/>
    </row>
    <row r="173" spans="1:10">
      <c r="A173" s="926"/>
      <c r="B173" s="926"/>
      <c r="C173" s="832"/>
      <c r="E173" s="949"/>
      <c r="F173" s="902"/>
      <c r="G173" s="832"/>
      <c r="H173" s="833"/>
      <c r="J173" s="1396"/>
    </row>
    <row r="174" spans="1:10">
      <c r="A174" s="926">
        <f>+A172+1</f>
        <v>95</v>
      </c>
      <c r="B174" s="1035" t="s">
        <v>200</v>
      </c>
      <c r="E174" s="968" t="s">
        <v>223</v>
      </c>
      <c r="F174" s="833" t="s">
        <v>286</v>
      </c>
      <c r="G174" s="832"/>
      <c r="H174" s="868">
        <v>0</v>
      </c>
      <c r="J174" s="1396"/>
    </row>
    <row r="175" spans="1:10">
      <c r="A175" s="926"/>
      <c r="B175" s="926"/>
      <c r="C175" s="932"/>
      <c r="E175" s="1036"/>
      <c r="F175" s="833"/>
      <c r="G175" s="832"/>
      <c r="H175" s="832"/>
      <c r="J175" s="1396"/>
    </row>
    <row r="176" spans="1:10">
      <c r="A176" s="926"/>
      <c r="B176" s="1037" t="s">
        <v>86</v>
      </c>
      <c r="E176" s="1036"/>
      <c r="F176" s="833"/>
      <c r="G176" s="832"/>
      <c r="H176" s="832"/>
      <c r="J176" s="1396"/>
    </row>
    <row r="177" spans="1:10">
      <c r="A177" s="926">
        <f>+A174+1</f>
        <v>96</v>
      </c>
      <c r="B177" s="926"/>
      <c r="C177" s="832" t="s">
        <v>230</v>
      </c>
      <c r="D177" s="832"/>
      <c r="E177" s="928" t="str">
        <f>"(Note "&amp;B$322&amp;")"</f>
        <v>(Note P)</v>
      </c>
      <c r="F177" s="833" t="s">
        <v>127</v>
      </c>
      <c r="G177" s="832"/>
      <c r="H177" s="833">
        <f>+'5 - Cost Support'!T164</f>
        <v>10426269000</v>
      </c>
      <c r="J177" s="1396"/>
    </row>
    <row r="178" spans="1:10">
      <c r="A178" s="939">
        <f>A177+1</f>
        <v>97</v>
      </c>
      <c r="B178" s="939"/>
      <c r="C178" s="833" t="s">
        <v>324</v>
      </c>
      <c r="D178" s="833"/>
      <c r="E178" s="928" t="str">
        <f>"(Note "&amp;B$322&amp;")"</f>
        <v>(Note P)</v>
      </c>
      <c r="F178" s="833" t="s">
        <v>127</v>
      </c>
      <c r="G178" s="832"/>
      <c r="H178" s="833">
        <f>+'5 - Cost Support'!T165</f>
        <v>-124929</v>
      </c>
      <c r="J178" s="1396"/>
    </row>
    <row r="179" spans="1:10">
      <c r="A179" s="939">
        <f>A178+1</f>
        <v>98</v>
      </c>
      <c r="B179" s="939"/>
      <c r="C179" s="833" t="s">
        <v>150</v>
      </c>
      <c r="D179" s="833"/>
      <c r="E179" s="928"/>
      <c r="F179" s="839" t="str">
        <f>"(Line "&amp;A189&amp;")"</f>
        <v>(Line 106)</v>
      </c>
      <c r="G179" s="832"/>
      <c r="H179" s="833">
        <f>+H189</f>
        <v>0</v>
      </c>
      <c r="J179" s="1396"/>
    </row>
    <row r="180" spans="1:10">
      <c r="A180" s="939">
        <f>+A179+1</f>
        <v>99</v>
      </c>
      <c r="B180" s="939"/>
      <c r="C180" s="838" t="s">
        <v>149</v>
      </c>
      <c r="D180" s="838"/>
      <c r="E180" s="942" t="str">
        <f>"(Note "&amp;B$322&amp;")"</f>
        <v>(Note P)</v>
      </c>
      <c r="F180" s="838" t="s">
        <v>127</v>
      </c>
      <c r="G180" s="1038"/>
      <c r="H180" s="838">
        <f>+'5 - Cost Support'!T166</f>
        <v>347222.5</v>
      </c>
      <c r="J180" s="1396"/>
    </row>
    <row r="181" spans="1:10">
      <c r="A181" s="939">
        <f>+A180+1</f>
        <v>100</v>
      </c>
      <c r="B181" s="939"/>
      <c r="C181" s="1039" t="s">
        <v>86</v>
      </c>
      <c r="D181" s="839"/>
      <c r="E181" s="944"/>
      <c r="F181" s="902" t="str">
        <f>"(Line "&amp;A177&amp;" - "&amp;A178&amp;" - "&amp;A179&amp;" - "&amp;A180&amp;")"</f>
        <v>(Line 96 - 97 - 98 - 99)</v>
      </c>
      <c r="G181" s="1040"/>
      <c r="H181" s="832">
        <f>H177-H178-H179-H180</f>
        <v>10426046706.5</v>
      </c>
      <c r="J181" s="1396"/>
    </row>
    <row r="182" spans="1:10">
      <c r="A182" s="939"/>
      <c r="B182" s="939"/>
      <c r="C182" s="954"/>
      <c r="D182" s="902"/>
      <c r="E182" s="968"/>
      <c r="F182" s="833"/>
      <c r="G182" s="872"/>
      <c r="H182" s="832"/>
      <c r="J182" s="1396"/>
    </row>
    <row r="183" spans="1:10">
      <c r="A183" s="926"/>
      <c r="B183" s="1037" t="s">
        <v>151</v>
      </c>
      <c r="E183" s="1036"/>
      <c r="F183" s="833"/>
      <c r="G183" s="872"/>
      <c r="H183" s="832"/>
      <c r="J183" s="1396"/>
    </row>
    <row r="184" spans="1:10">
      <c r="A184" s="926">
        <f>+A181+1</f>
        <v>101</v>
      </c>
      <c r="B184" s="926"/>
      <c r="C184" s="932" t="s">
        <v>96</v>
      </c>
      <c r="E184" s="928" t="str">
        <f>"(Note "&amp;B$322&amp;")"</f>
        <v>(Note P)</v>
      </c>
      <c r="F184" s="833" t="s">
        <v>127</v>
      </c>
      <c r="G184" s="872"/>
      <c r="H184" s="833">
        <f>+'5 - Cost Support'!T167</f>
        <v>8936676371.5</v>
      </c>
      <c r="J184" s="1396"/>
    </row>
    <row r="185" spans="1:10">
      <c r="A185" s="939">
        <f t="shared" ref="A185:A191" si="4">+A184+1</f>
        <v>102</v>
      </c>
      <c r="B185" s="926"/>
      <c r="C185" s="932" t="s">
        <v>436</v>
      </c>
      <c r="E185" s="928" t="str">
        <f>"(Note "&amp;B$322&amp;")"</f>
        <v>(Note P)</v>
      </c>
      <c r="F185" s="833" t="s">
        <v>127</v>
      </c>
      <c r="G185" s="872"/>
      <c r="H185" s="833">
        <f>+'5 - Cost Support'!T168</f>
        <v>51694144.5</v>
      </c>
      <c r="J185" s="1396"/>
    </row>
    <row r="186" spans="1:10">
      <c r="A186" s="939">
        <f t="shared" si="4"/>
        <v>103</v>
      </c>
      <c r="B186" s="926"/>
      <c r="C186" s="932" t="s">
        <v>437</v>
      </c>
      <c r="E186" s="928" t="str">
        <f>"(Note "&amp;B$322&amp;")"</f>
        <v>(Note P)</v>
      </c>
      <c r="F186" s="833" t="s">
        <v>127</v>
      </c>
      <c r="G186" s="872"/>
      <c r="H186" s="833">
        <f>+'5 - Cost Support'!T169</f>
        <v>0</v>
      </c>
      <c r="J186" s="1396"/>
    </row>
    <row r="187" spans="1:10">
      <c r="A187" s="939">
        <f t="shared" si="4"/>
        <v>104</v>
      </c>
      <c r="B187" s="939"/>
      <c r="C187" s="963" t="s">
        <v>7</v>
      </c>
      <c r="D187" s="1041"/>
      <c r="E187" s="942" t="str">
        <f>"(Note "&amp;B$322&amp;")"</f>
        <v>(Note P)</v>
      </c>
      <c r="F187" s="963" t="s">
        <v>650</v>
      </c>
      <c r="G187" s="964"/>
      <c r="H187" s="838">
        <f>'5 - Cost Support'!T170</f>
        <v>11359478.775</v>
      </c>
      <c r="J187" s="1396"/>
    </row>
    <row r="188" spans="1:10">
      <c r="A188" s="939">
        <f t="shared" si="4"/>
        <v>105</v>
      </c>
      <c r="B188" s="939"/>
      <c r="C188" s="962" t="s">
        <v>92</v>
      </c>
      <c r="D188" s="923"/>
      <c r="E188" s="944"/>
      <c r="F188" s="902" t="str">
        <f>"(Line "&amp;A184&amp;" - "&amp;A185&amp;" + "&amp;A186&amp;" - "&amp;A187&amp;" )"</f>
        <v>(Line 101 - 102 + 103 - 104 )</v>
      </c>
      <c r="G188" s="923"/>
      <c r="H188" s="839">
        <f>H184-H185+H186-H187</f>
        <v>8873622748.2250004</v>
      </c>
      <c r="J188" s="1396"/>
    </row>
    <row r="189" spans="1:10">
      <c r="A189" s="939">
        <f t="shared" si="4"/>
        <v>106</v>
      </c>
      <c r="B189" s="926"/>
      <c r="C189" s="932" t="s">
        <v>107</v>
      </c>
      <c r="E189" s="928" t="str">
        <f>"(Note "&amp;B$322&amp;")"</f>
        <v>(Note P)</v>
      </c>
      <c r="F189" s="833" t="s">
        <v>127</v>
      </c>
      <c r="G189" s="872"/>
      <c r="H189" s="833">
        <f>+'5 - Cost Support'!T171</f>
        <v>0</v>
      </c>
      <c r="J189" s="1396"/>
    </row>
    <row r="190" spans="1:10">
      <c r="A190" s="939">
        <f t="shared" si="4"/>
        <v>107</v>
      </c>
      <c r="B190" s="926"/>
      <c r="C190" s="932" t="s">
        <v>86</v>
      </c>
      <c r="F190" s="838" t="str">
        <f>"(Line "&amp;A181&amp;")"</f>
        <v>(Line 100)</v>
      </c>
      <c r="G190" s="872"/>
      <c r="H190" s="841">
        <f>H181</f>
        <v>10426046706.5</v>
      </c>
      <c r="J190" s="1396"/>
    </row>
    <row r="191" spans="1:10">
      <c r="A191" s="939">
        <f t="shared" si="4"/>
        <v>108</v>
      </c>
      <c r="B191" s="926"/>
      <c r="C191" s="1018" t="s">
        <v>91</v>
      </c>
      <c r="D191" s="931"/>
      <c r="E191" s="946"/>
      <c r="F191" s="839" t="str">
        <f>"(Sum Lines "&amp;A188&amp;" to "&amp;A190&amp;")"</f>
        <v>(Sum Lines 105 to 107)</v>
      </c>
      <c r="G191" s="834"/>
      <c r="H191" s="834">
        <f>SUM(H188:H190)</f>
        <v>19299669454.724998</v>
      </c>
      <c r="J191" s="1396"/>
    </row>
    <row r="192" spans="1:10">
      <c r="A192" s="926"/>
      <c r="B192" s="926"/>
      <c r="C192" s="932"/>
      <c r="F192" s="826"/>
      <c r="G192" s="832"/>
      <c r="H192" s="847"/>
      <c r="J192" s="1396"/>
    </row>
    <row r="193" spans="1:10">
      <c r="A193" s="939">
        <f>+A191+1</f>
        <v>109</v>
      </c>
      <c r="B193" s="926"/>
      <c r="C193" s="1042" t="s">
        <v>261</v>
      </c>
      <c r="D193" s="962" t="s">
        <v>92</v>
      </c>
      <c r="E193" s="928"/>
      <c r="F193" s="839" t="str">
        <f>"(Line "&amp;A188&amp;" / Line "&amp;A191&amp;")"</f>
        <v>(Line 105 / Line 108)</v>
      </c>
      <c r="G193" s="832"/>
      <c r="H193" s="869">
        <f>H188/H191</f>
        <v>0.45978107392158135</v>
      </c>
      <c r="J193" s="1396"/>
    </row>
    <row r="194" spans="1:10">
      <c r="A194" s="939">
        <f>+A193+1</f>
        <v>110</v>
      </c>
      <c r="B194" s="926"/>
      <c r="C194" s="1042" t="s">
        <v>268</v>
      </c>
      <c r="D194" s="932" t="s">
        <v>107</v>
      </c>
      <c r="E194" s="928"/>
      <c r="F194" s="839" t="str">
        <f>"(Line "&amp;A189&amp;" / Line "&amp;A191&amp;")"</f>
        <v>(Line 106 / Line 108)</v>
      </c>
      <c r="G194" s="832"/>
      <c r="H194" s="870">
        <f>H189/H191</f>
        <v>0</v>
      </c>
      <c r="J194" s="1396"/>
    </row>
    <row r="195" spans="1:10">
      <c r="A195" s="939">
        <f>+A194+1</f>
        <v>111</v>
      </c>
      <c r="B195" s="926"/>
      <c r="C195" s="1042" t="s">
        <v>262</v>
      </c>
      <c r="D195" s="932" t="s">
        <v>86</v>
      </c>
      <c r="E195" s="928"/>
      <c r="F195" s="839" t="str">
        <f>"(Line "&amp;A190&amp;" / Line "&amp;A191&amp;")"</f>
        <v>(Line 107 / Line 108)</v>
      </c>
      <c r="G195" s="832"/>
      <c r="H195" s="869">
        <f>H190/H191</f>
        <v>0.5402189260784187</v>
      </c>
      <c r="J195" s="1396"/>
    </row>
    <row r="196" spans="1:10">
      <c r="A196" s="939"/>
      <c r="B196" s="926"/>
      <c r="C196" s="1043"/>
      <c r="F196" s="833"/>
      <c r="G196" s="832"/>
      <c r="H196" s="847"/>
      <c r="J196" s="1396"/>
    </row>
    <row r="197" spans="1:10">
      <c r="A197" s="939">
        <f>+A195+1</f>
        <v>112</v>
      </c>
      <c r="B197" s="926"/>
      <c r="C197" s="1043" t="s">
        <v>263</v>
      </c>
      <c r="D197" s="962" t="s">
        <v>92</v>
      </c>
      <c r="F197" s="839" t="str">
        <f>"(Line "&amp;A172&amp;" / Line "&amp;A188&amp;")"</f>
        <v>(Line 94 / Line 105)</v>
      </c>
      <c r="G197" s="832"/>
      <c r="H197" s="871">
        <f>H172/H188</f>
        <v>3.8955814305847804E-2</v>
      </c>
      <c r="J197" s="1396"/>
    </row>
    <row r="198" spans="1:10">
      <c r="A198" s="939">
        <f>+A197+1</f>
        <v>113</v>
      </c>
      <c r="B198" s="926"/>
      <c r="C198" s="1043" t="s">
        <v>269</v>
      </c>
      <c r="D198" s="932" t="s">
        <v>107</v>
      </c>
      <c r="F198" s="839" t="str">
        <f>"(Line "&amp;A174&amp;" / Line "&amp;A189&amp;")"</f>
        <v>(Line 95 / Line 106)</v>
      </c>
      <c r="G198" s="832"/>
      <c r="H198" s="871">
        <v>0</v>
      </c>
      <c r="J198" s="1396"/>
    </row>
    <row r="199" spans="1:10">
      <c r="A199" s="939">
        <f>+A198+1</f>
        <v>114</v>
      </c>
      <c r="B199" s="926"/>
      <c r="C199" s="1043" t="s">
        <v>264</v>
      </c>
      <c r="D199" s="932" t="s">
        <v>86</v>
      </c>
      <c r="E199" s="928" t="str">
        <f>"(Note "&amp;B$305&amp;")"</f>
        <v>(Note J)</v>
      </c>
      <c r="F199" s="833" t="s">
        <v>247</v>
      </c>
      <c r="G199" s="832"/>
      <c r="H199" s="871">
        <f>0.1168</f>
        <v>0.1168</v>
      </c>
      <c r="J199" s="1396"/>
    </row>
    <row r="200" spans="1:10">
      <c r="A200" s="939"/>
      <c r="B200" s="926"/>
      <c r="C200" s="1043"/>
      <c r="F200" s="833"/>
      <c r="G200" s="832"/>
      <c r="H200" s="872"/>
      <c r="J200" s="1396"/>
    </row>
    <row r="201" spans="1:10">
      <c r="A201" s="939">
        <f>+A199+1</f>
        <v>115</v>
      </c>
      <c r="B201" s="926"/>
      <c r="C201" s="1042" t="s">
        <v>265</v>
      </c>
      <c r="D201" s="962" t="s">
        <v>93</v>
      </c>
      <c r="F201" s="839" t="str">
        <f>"(Line "&amp;A193&amp;" * Line "&amp;A197&amp;")"</f>
        <v>(Line 109 * Line 112)</v>
      </c>
      <c r="G201" s="1044"/>
      <c r="H201" s="873">
        <f>H193*H197</f>
        <v>1.7911146137032406E-2</v>
      </c>
      <c r="J201" s="1396"/>
    </row>
    <row r="202" spans="1:10">
      <c r="A202" s="939">
        <f>+A201+1</f>
        <v>116</v>
      </c>
      <c r="B202" s="926"/>
      <c r="C202" s="1042" t="s">
        <v>406</v>
      </c>
      <c r="D202" s="932" t="s">
        <v>107</v>
      </c>
      <c r="F202" s="839" t="str">
        <f>"(Line "&amp;A194&amp;" * Line "&amp;A198&amp;")"</f>
        <v>(Line 110 * Line 113)</v>
      </c>
      <c r="G202" s="1024"/>
      <c r="H202" s="873">
        <f>H194*H198</f>
        <v>0</v>
      </c>
      <c r="J202" s="1396"/>
    </row>
    <row r="203" spans="1:10">
      <c r="A203" s="939">
        <f>+A202+1</f>
        <v>117</v>
      </c>
      <c r="B203" s="1045"/>
      <c r="C203" s="1046" t="s">
        <v>266</v>
      </c>
      <c r="D203" s="1047" t="s">
        <v>86</v>
      </c>
      <c r="E203" s="1048"/>
      <c r="F203" s="838" t="str">
        <f>"(Line "&amp;A195&amp;" * Line "&amp;A199&amp;")"</f>
        <v>(Line 111 * Line 114)</v>
      </c>
      <c r="G203" s="1049"/>
      <c r="H203" s="874">
        <f>H195*H199</f>
        <v>6.3097570565959299E-2</v>
      </c>
      <c r="J203" s="1396"/>
    </row>
    <row r="204" spans="1:10" s="55" customFormat="1">
      <c r="A204" s="926">
        <f>+A203+1</f>
        <v>118</v>
      </c>
      <c r="B204" s="1050" t="s">
        <v>272</v>
      </c>
      <c r="C204" s="1050"/>
      <c r="D204" s="1051"/>
      <c r="E204" s="1001"/>
      <c r="F204" s="839" t="str">
        <f>"(Sum Lines "&amp;A201&amp;" to "&amp;A203&amp;")"</f>
        <v>(Sum Lines 115 to 117)</v>
      </c>
      <c r="G204" s="1052"/>
      <c r="H204" s="875">
        <f>SUM(H201:H203)</f>
        <v>8.1008716702991701E-2</v>
      </c>
      <c r="J204" s="1396"/>
    </row>
    <row r="205" spans="1:10" s="55" customFormat="1">
      <c r="A205" s="1053"/>
      <c r="B205" s="1053"/>
      <c r="C205" s="1050"/>
      <c r="D205" s="1051"/>
      <c r="E205" s="1001"/>
      <c r="F205" s="1039"/>
      <c r="G205" s="1052"/>
      <c r="H205" s="875"/>
      <c r="J205" s="1396"/>
    </row>
    <row r="206" spans="1:10" ht="21" thickBot="1">
      <c r="A206" s="926">
        <f>+A204+1</f>
        <v>119</v>
      </c>
      <c r="B206" s="1054" t="s">
        <v>198</v>
      </c>
      <c r="C206" s="1055"/>
      <c r="D206" s="1031"/>
      <c r="E206" s="1056"/>
      <c r="F206" s="863" t="str">
        <f>"(Line "&amp;A112&amp;" * Line "&amp;A204&amp;")"</f>
        <v>(Line 58 * Line 118)</v>
      </c>
      <c r="G206" s="1057"/>
      <c r="H206" s="876">
        <f>H112*H204</f>
        <v>782257201.08512557</v>
      </c>
      <c r="J206" s="1396"/>
    </row>
    <row r="207" spans="1:10">
      <c r="A207" s="926"/>
      <c r="B207" s="926"/>
      <c r="C207" s="932"/>
      <c r="F207" s="832"/>
      <c r="G207" s="832"/>
      <c r="H207" s="873"/>
      <c r="J207" s="1396"/>
    </row>
    <row r="208" spans="1:10">
      <c r="A208" s="1012" t="s">
        <v>597</v>
      </c>
      <c r="B208" s="1013"/>
      <c r="C208" s="1014"/>
      <c r="D208" s="1015"/>
      <c r="E208" s="1033"/>
      <c r="F208" s="848"/>
      <c r="G208" s="848"/>
      <c r="H208" s="830"/>
      <c r="J208" s="1396"/>
    </row>
    <row r="209" spans="1:10">
      <c r="A209" s="965"/>
      <c r="B209" s="926"/>
      <c r="C209" s="925"/>
      <c r="D209" s="902"/>
      <c r="E209" s="847"/>
      <c r="F209" s="872"/>
      <c r="G209" s="872"/>
      <c r="H209" s="836"/>
      <c r="J209" s="1396"/>
    </row>
    <row r="210" spans="1:10">
      <c r="A210" s="926" t="s">
        <v>102</v>
      </c>
      <c r="B210" s="1058" t="s">
        <v>199</v>
      </c>
      <c r="E210" s="847"/>
      <c r="F210" s="832"/>
      <c r="G210" s="1059"/>
      <c r="H210" s="872"/>
      <c r="J210" s="1396"/>
    </row>
    <row r="211" spans="1:10">
      <c r="A211" s="926">
        <f>+A206+1</f>
        <v>120</v>
      </c>
      <c r="B211" s="926"/>
      <c r="C211" s="872" t="s">
        <v>197</v>
      </c>
      <c r="E211" s="928" t="str">
        <f>"(Note "&amp;B$303&amp;")"</f>
        <v>(Note I)</v>
      </c>
      <c r="F211" s="872"/>
      <c r="G211" s="1060"/>
      <c r="H211" s="877">
        <v>0.21</v>
      </c>
      <c r="J211" s="1396"/>
    </row>
    <row r="212" spans="1:10">
      <c r="A212" s="926">
        <f>+A211+1</f>
        <v>121</v>
      </c>
      <c r="B212" s="926"/>
      <c r="C212" s="1060" t="s">
        <v>196</v>
      </c>
      <c r="D212" s="1061"/>
      <c r="F212" s="872"/>
      <c r="G212" s="1060"/>
      <c r="H212" s="877">
        <f>+'5 - Cost Support'!S179</f>
        <v>0.09</v>
      </c>
      <c r="J212" s="1396"/>
    </row>
    <row r="213" spans="1:10">
      <c r="A213" s="926">
        <f>+A212+1</f>
        <v>122</v>
      </c>
      <c r="B213" s="926"/>
      <c r="C213" s="1060" t="s">
        <v>242</v>
      </c>
      <c r="D213" s="1060" t="s">
        <v>243</v>
      </c>
      <c r="F213" s="872" t="s">
        <v>531</v>
      </c>
      <c r="G213" s="1060"/>
      <c r="H213" s="877">
        <v>0</v>
      </c>
      <c r="J213" s="1396"/>
    </row>
    <row r="214" spans="1:10">
      <c r="A214" s="939">
        <f>+A213+1</f>
        <v>123</v>
      </c>
      <c r="B214" s="939"/>
      <c r="C214" s="1060" t="s">
        <v>248</v>
      </c>
      <c r="D214" s="1062" t="s">
        <v>259</v>
      </c>
      <c r="E214" s="958"/>
      <c r="F214" s="902"/>
      <c r="G214" s="1060"/>
      <c r="H214" s="878">
        <f>1-(((1-H212)*(1-H211))/(1-H212*H211*H213))</f>
        <v>0.28109999999999991</v>
      </c>
      <c r="J214" s="1396"/>
    </row>
    <row r="215" spans="1:10" s="242" customFormat="1">
      <c r="A215" s="958">
        <f>A214+1</f>
        <v>124</v>
      </c>
      <c r="B215" s="826"/>
      <c r="C215" s="1060" t="s">
        <v>231</v>
      </c>
      <c r="D215" s="826"/>
      <c r="E215" s="826"/>
      <c r="F215" s="826"/>
      <c r="G215" s="826"/>
      <c r="H215" s="879">
        <f>H214/(1-H214)</f>
        <v>0.39101404924189714</v>
      </c>
      <c r="J215" s="1396"/>
    </row>
    <row r="216" spans="1:10">
      <c r="A216" s="926"/>
      <c r="B216" s="926"/>
      <c r="E216" s="970"/>
      <c r="F216" s="872"/>
      <c r="G216" s="1059"/>
      <c r="H216" s="878"/>
      <c r="J216" s="1396"/>
    </row>
    <row r="217" spans="1:10">
      <c r="A217" s="926"/>
      <c r="B217" s="1058" t="s">
        <v>152</v>
      </c>
      <c r="C217" s="932"/>
      <c r="E217" s="928"/>
      <c r="F217" s="872"/>
      <c r="G217" s="1059"/>
      <c r="H217" s="880"/>
      <c r="J217" s="1396"/>
    </row>
    <row r="218" spans="1:10">
      <c r="A218" s="926">
        <f>A215+1</f>
        <v>125</v>
      </c>
      <c r="B218" s="926"/>
      <c r="C218" s="954" t="s">
        <v>232</v>
      </c>
      <c r="D218" s="938" t="s">
        <v>246</v>
      </c>
      <c r="E218" s="928" t="str">
        <f>"(Note "&amp;B$321&amp;")"</f>
        <v>(Note O)</v>
      </c>
      <c r="F218" s="872" t="s">
        <v>650</v>
      </c>
      <c r="G218" s="1059"/>
      <c r="H218" s="833">
        <f>-'5 - Cost Support'!S186</f>
        <v>-596182</v>
      </c>
      <c r="J218" s="1396"/>
    </row>
    <row r="219" spans="1:10">
      <c r="A219" s="939">
        <f>+A218+1</f>
        <v>126</v>
      </c>
      <c r="B219" s="939"/>
      <c r="C219" s="954" t="s">
        <v>241</v>
      </c>
      <c r="D219" s="902"/>
      <c r="E219" s="939"/>
      <c r="F219" s="872" t="str">
        <f>"1 / (1 - Line "&amp;A214&amp;")"</f>
        <v>1 / (1 - Line 123)</v>
      </c>
      <c r="G219" s="1063"/>
      <c r="H219" s="879">
        <f>1/(1-H214)</f>
        <v>1.3910140492418972</v>
      </c>
      <c r="J219" s="1396"/>
    </row>
    <row r="220" spans="1:10" s="53" customFormat="1">
      <c r="A220" s="926">
        <f>+A219+1</f>
        <v>127</v>
      </c>
      <c r="B220" s="1064"/>
      <c r="C220" s="991" t="s">
        <v>147</v>
      </c>
      <c r="D220" s="959"/>
      <c r="E220" s="1045"/>
      <c r="F220" s="838" t="str">
        <f>"(Line "&amp;A$35&amp;")"</f>
        <v>(Line 18)</v>
      </c>
      <c r="G220" s="1065"/>
      <c r="H220" s="879">
        <f>H35</f>
        <v>0.6192245860409491</v>
      </c>
      <c r="J220" s="1396"/>
    </row>
    <row r="221" spans="1:10">
      <c r="A221" s="926">
        <f>+A220+1</f>
        <v>128</v>
      </c>
      <c r="B221" s="926"/>
      <c r="C221" s="1066" t="s">
        <v>176</v>
      </c>
      <c r="D221" s="960"/>
      <c r="E221" s="928"/>
      <c r="F221" s="839" t="str">
        <f>"(Line "&amp;A218&amp;" * Line "&amp;A219&amp;" * Line "&amp;A220&amp;")"</f>
        <v>(Line 125 * Line 126 * Line 127)</v>
      </c>
      <c r="G221" s="995"/>
      <c r="H221" s="881">
        <f>(H218*(H219)*H220)</f>
        <v>-513521.42461408413</v>
      </c>
      <c r="J221" s="1396"/>
    </row>
    <row r="222" spans="1:10">
      <c r="A222" s="926"/>
      <c r="B222" s="926"/>
      <c r="C222" s="1067"/>
      <c r="D222" s="923"/>
      <c r="E222" s="928"/>
      <c r="F222" s="839"/>
      <c r="G222" s="1065"/>
      <c r="H222" s="855"/>
      <c r="J222" s="1396"/>
    </row>
    <row r="223" spans="1:10">
      <c r="A223" s="926"/>
      <c r="B223" s="1093" t="s">
        <v>929</v>
      </c>
      <c r="C223" s="1067"/>
      <c r="D223" s="923"/>
      <c r="E223" s="1025"/>
      <c r="F223" s="839"/>
      <c r="G223" s="883"/>
      <c r="H223" s="883"/>
      <c r="J223" s="1396"/>
    </row>
    <row r="224" spans="1:10">
      <c r="A224" s="926" t="s">
        <v>930</v>
      </c>
      <c r="B224" s="926"/>
      <c r="C224" s="1042" t="s">
        <v>968</v>
      </c>
      <c r="D224" s="923"/>
      <c r="E224" s="928" t="str">
        <f>"(Note "&amp;B$327&amp;" &amp; "&amp;B$335&amp;")"</f>
        <v>(Note S &amp; V)</v>
      </c>
      <c r="F224" s="839"/>
      <c r="G224" s="883"/>
      <c r="H224" s="1278">
        <v>0</v>
      </c>
      <c r="J224" s="1396"/>
    </row>
    <row r="225" spans="1:11">
      <c r="A225" s="926" t="s">
        <v>931</v>
      </c>
      <c r="B225" s="926"/>
      <c r="C225" s="1046" t="s">
        <v>969</v>
      </c>
      <c r="D225" s="1277" t="s">
        <v>246</v>
      </c>
      <c r="E225" s="942" t="str">
        <f>"(Note "&amp;B$330&amp;" &amp; "&amp;B$335&amp;")"</f>
        <v>(Note T &amp; V)</v>
      </c>
      <c r="F225" s="838"/>
      <c r="G225" s="1049"/>
      <c r="H225" s="1279">
        <v>-3054643</v>
      </c>
      <c r="J225" s="1396"/>
    </row>
    <row r="226" spans="1:11">
      <c r="A226" s="926" t="s">
        <v>932</v>
      </c>
      <c r="B226" s="926"/>
      <c r="C226" s="1042" t="s">
        <v>228</v>
      </c>
      <c r="D226" s="923"/>
      <c r="E226" s="1025"/>
      <c r="F226" s="839" t="str">
        <f>"(Line "&amp;A224&amp;" + Line "&amp;A225&amp;")"</f>
        <v>(Line 128a + Line 128b)</v>
      </c>
      <c r="G226" s="883"/>
      <c r="H226" s="883">
        <f>SUM(H224:H225)</f>
        <v>-3054643</v>
      </c>
      <c r="J226" s="1396"/>
    </row>
    <row r="227" spans="1:11">
      <c r="A227" s="926" t="s">
        <v>933</v>
      </c>
      <c r="B227" s="926"/>
      <c r="C227" s="963" t="s">
        <v>241</v>
      </c>
      <c r="D227" s="964"/>
      <c r="E227" s="992"/>
      <c r="F227" s="941" t="str">
        <f>"1 / (1 - Line "&amp;A214&amp;")"</f>
        <v>1 / (1 - Line 123)</v>
      </c>
      <c r="G227" s="1049"/>
      <c r="H227" s="1280">
        <f>1/(1-H214)</f>
        <v>1.3910140492418972</v>
      </c>
      <c r="J227" s="1396"/>
    </row>
    <row r="228" spans="1:11">
      <c r="A228" s="926" t="s">
        <v>934</v>
      </c>
      <c r="B228" s="926"/>
      <c r="C228" s="1067" t="s">
        <v>935</v>
      </c>
      <c r="D228" s="923"/>
      <c r="E228" s="1025"/>
      <c r="F228" s="839" t="str">
        <f>"(Line "&amp;A226&amp;" * Line "&amp;A227&amp;")"</f>
        <v>(Line 128c * Line 128d)</v>
      </c>
      <c r="G228" s="883"/>
      <c r="H228" s="855">
        <f>H226*H227</f>
        <v>-4249051.3284184169</v>
      </c>
      <c r="J228" s="1396"/>
    </row>
    <row r="229" spans="1:11">
      <c r="A229" s="926"/>
      <c r="B229" s="926"/>
      <c r="C229" s="1042"/>
      <c r="D229" s="923"/>
      <c r="E229" s="1025"/>
      <c r="F229" s="839"/>
      <c r="G229" s="883"/>
      <c r="H229" s="883"/>
      <c r="J229" s="1396"/>
    </row>
    <row r="230" spans="1:11">
      <c r="A230" s="926"/>
      <c r="B230" s="1093" t="s">
        <v>936</v>
      </c>
      <c r="C230" s="1067"/>
      <c r="D230" s="923"/>
      <c r="E230" s="1025"/>
      <c r="F230" s="839"/>
      <c r="G230" s="883"/>
      <c r="H230" s="883"/>
      <c r="J230" s="1396"/>
    </row>
    <row r="231" spans="1:11">
      <c r="A231" s="926" t="s">
        <v>937</v>
      </c>
      <c r="B231" s="926"/>
      <c r="C231" s="1042" t="s">
        <v>938</v>
      </c>
      <c r="D231" s="923"/>
      <c r="E231" s="928" t="str">
        <f>"(Note "&amp;B$333&amp;")"</f>
        <v>(Note U)</v>
      </c>
      <c r="F231" s="839"/>
      <c r="G231" s="883"/>
      <c r="H231" s="1278">
        <v>1671968.8208970001</v>
      </c>
      <c r="J231" s="1396"/>
    </row>
    <row r="232" spans="1:11">
      <c r="A232" s="926" t="s">
        <v>939</v>
      </c>
      <c r="B232" s="926"/>
      <c r="C232" s="963" t="s">
        <v>241</v>
      </c>
      <c r="D232" s="964"/>
      <c r="E232" s="992"/>
      <c r="F232" s="941" t="str">
        <f>"1 / (1 - Line "&amp;A214&amp;")"</f>
        <v>1 / (1 - Line 123)</v>
      </c>
      <c r="G232" s="1049"/>
      <c r="H232" s="1280">
        <f>1/(1-H214)</f>
        <v>1.3910140492418972</v>
      </c>
      <c r="J232" s="1396"/>
    </row>
    <row r="233" spans="1:11">
      <c r="A233" s="926" t="s">
        <v>940</v>
      </c>
      <c r="B233" s="926"/>
      <c r="C233" s="1067" t="s">
        <v>941</v>
      </c>
      <c r="D233" s="923"/>
      <c r="E233" s="1025"/>
      <c r="F233" s="839" t="str">
        <f>"(Line "&amp;A231&amp;" * Line "&amp;A232&amp;")"</f>
        <v>(Line 128f * Line 128g)</v>
      </c>
      <c r="G233" s="883"/>
      <c r="H233" s="855">
        <f>H231*H232</f>
        <v>2325732.1197621366</v>
      </c>
      <c r="J233" s="1396"/>
    </row>
    <row r="234" spans="1:11">
      <c r="A234" s="926"/>
      <c r="B234" s="926"/>
      <c r="C234" s="1067"/>
      <c r="D234" s="923"/>
      <c r="E234" s="1068"/>
      <c r="F234" s="1069"/>
      <c r="G234" s="1065"/>
      <c r="H234" s="882"/>
      <c r="J234" s="1396"/>
    </row>
    <row r="235" spans="1:11">
      <c r="A235" s="939">
        <f>+A221+1</f>
        <v>129</v>
      </c>
      <c r="B235" s="914" t="s">
        <v>222</v>
      </c>
      <c r="C235" s="827"/>
      <c r="D235" s="923" t="s">
        <v>384</v>
      </c>
      <c r="E235" s="968"/>
      <c r="F235" s="839" t="str">
        <f>"[Line "&amp;A215&amp;" * Line "&amp;A206&amp;" * (1- (Line "&amp;A201&amp;" / Line "&amp;A204&amp;"))]"</f>
        <v>[Line 124 * Line 119 * (1- (Line 115 / Line 118))]</v>
      </c>
      <c r="G235" s="923"/>
      <c r="H235" s="855">
        <f>((H215*H206*(1-(H201/H204))))</f>
        <v>238244463.72403425</v>
      </c>
      <c r="J235" s="1396"/>
    </row>
    <row r="236" spans="1:11">
      <c r="A236" s="926"/>
      <c r="B236" s="926"/>
      <c r="C236" s="1042"/>
      <c r="D236" s="923"/>
      <c r="E236" s="1025"/>
      <c r="F236" s="1070"/>
      <c r="G236" s="1065"/>
      <c r="H236" s="883"/>
      <c r="J236" s="1396"/>
    </row>
    <row r="237" spans="1:11" ht="21" thickBot="1">
      <c r="A237" s="926">
        <f>+A235+1</f>
        <v>130</v>
      </c>
      <c r="B237" s="1071" t="s">
        <v>82</v>
      </c>
      <c r="C237" s="1071"/>
      <c r="D237" s="1072"/>
      <c r="E237" s="972"/>
      <c r="F237" s="1073" t="str">
        <f>"(Lines "&amp;A221&amp;" + "&amp;A228&amp;" + "&amp;A233&amp;" + "&amp;A235&amp;")"</f>
        <v>(Lines 128 + 128e + 128h + 129)</v>
      </c>
      <c r="G237" s="1074"/>
      <c r="H237" s="884">
        <f>H221+H228+H233+H235</f>
        <v>235807623.0907639</v>
      </c>
      <c r="J237" s="1396"/>
    </row>
    <row r="238" spans="1:11" ht="21" thickTop="1">
      <c r="A238" s="926"/>
      <c r="B238" s="926"/>
      <c r="C238" s="1075"/>
      <c r="F238" s="850"/>
      <c r="G238" s="1076"/>
      <c r="H238" s="873"/>
      <c r="J238" s="1396"/>
    </row>
    <row r="239" spans="1:11">
      <c r="A239" s="1012" t="s">
        <v>367</v>
      </c>
      <c r="B239" s="1013"/>
      <c r="C239" s="1014"/>
      <c r="D239" s="1015"/>
      <c r="E239" s="1016"/>
      <c r="F239" s="848"/>
      <c r="G239" s="848"/>
      <c r="H239" s="830"/>
      <c r="J239" s="1396"/>
      <c r="K239" s="1390"/>
    </row>
    <row r="240" spans="1:11">
      <c r="A240" s="901"/>
      <c r="B240" s="837"/>
      <c r="C240" s="837"/>
      <c r="D240" s="837"/>
      <c r="J240" s="1396"/>
      <c r="K240" s="52"/>
    </row>
    <row r="241" spans="1:11">
      <c r="A241" s="901"/>
      <c r="B241" s="1003" t="s">
        <v>83</v>
      </c>
      <c r="C241" s="827"/>
      <c r="D241" s="947"/>
      <c r="J241" s="1396"/>
      <c r="K241" s="52"/>
    </row>
    <row r="242" spans="1:11">
      <c r="A242" s="901">
        <f>+A237+1</f>
        <v>131</v>
      </c>
      <c r="B242" s="837"/>
      <c r="C242" s="827" t="s">
        <v>84</v>
      </c>
      <c r="D242" s="947"/>
      <c r="F242" s="839" t="str">
        <f>"(Line "&amp;A72&amp;")"</f>
        <v>(Line 43)</v>
      </c>
      <c r="H242" s="842">
        <f>H72</f>
        <v>12261639139.351358</v>
      </c>
      <c r="J242" s="1396"/>
      <c r="K242" s="52"/>
    </row>
    <row r="243" spans="1:11">
      <c r="A243" s="926">
        <f>+A242+1</f>
        <v>132</v>
      </c>
      <c r="B243" s="837"/>
      <c r="C243" s="827" t="s">
        <v>329</v>
      </c>
      <c r="D243" s="947"/>
      <c r="F243" s="838" t="str">
        <f>"(Line "&amp;A110&amp;")"</f>
        <v>(Line 57)</v>
      </c>
      <c r="H243" s="842">
        <f>H110</f>
        <v>-2605181995.9408112</v>
      </c>
      <c r="J243" s="1396"/>
      <c r="K243" s="52"/>
    </row>
    <row r="244" spans="1:11">
      <c r="A244" s="926">
        <f>+A243+1</f>
        <v>133</v>
      </c>
      <c r="B244" s="926"/>
      <c r="C244" s="999" t="s">
        <v>221</v>
      </c>
      <c r="D244" s="1077"/>
      <c r="E244" s="1078"/>
      <c r="F244" s="839" t="str">
        <f>"(Line "&amp;A112&amp;")"</f>
        <v>(Line 58)</v>
      </c>
      <c r="G244" s="1079"/>
      <c r="H244" s="885">
        <f>SUM(H242:H243)</f>
        <v>9656457143.4105473</v>
      </c>
      <c r="J244" s="1396"/>
      <c r="K244" s="52"/>
    </row>
    <row r="245" spans="1:11">
      <c r="A245" s="926"/>
      <c r="B245" s="926"/>
      <c r="C245" s="962"/>
      <c r="D245" s="923"/>
      <c r="E245" s="847"/>
      <c r="F245" s="902"/>
      <c r="G245" s="872"/>
      <c r="H245" s="842"/>
      <c r="J245" s="1396"/>
      <c r="K245" s="52"/>
    </row>
    <row r="246" spans="1:11">
      <c r="A246" s="926">
        <f>+A244+1</f>
        <v>134</v>
      </c>
      <c r="C246" s="962" t="s">
        <v>212</v>
      </c>
      <c r="D246" s="948"/>
      <c r="F246" s="839" t="str">
        <f>"(Line "&amp;A144&amp;")"</f>
        <v>(Line 80)</v>
      </c>
      <c r="H246" s="842">
        <f>H144</f>
        <v>136939600.06691512</v>
      </c>
      <c r="J246" s="1396"/>
      <c r="K246" s="52"/>
    </row>
    <row r="247" spans="1:11">
      <c r="A247" s="926">
        <f>+A246+1</f>
        <v>135</v>
      </c>
      <c r="C247" s="988" t="s">
        <v>206</v>
      </c>
      <c r="D247" s="948"/>
      <c r="F247" s="839" t="str">
        <f>"(Line "&amp;A162&amp;")"</f>
        <v>(Line 91)</v>
      </c>
      <c r="H247" s="842">
        <f>H162</f>
        <v>322165091.93969995</v>
      </c>
      <c r="J247" s="1396"/>
      <c r="K247" s="52"/>
    </row>
    <row r="248" spans="1:11">
      <c r="A248" s="926">
        <f>+A247+1</f>
        <v>136</v>
      </c>
      <c r="B248" s="926"/>
      <c r="C248" s="962" t="s">
        <v>85</v>
      </c>
      <c r="D248" s="923"/>
      <c r="E248" s="847"/>
      <c r="F248" s="839" t="str">
        <f>"(Line "&amp;A168&amp;")"</f>
        <v>(Line 93)</v>
      </c>
      <c r="G248" s="872"/>
      <c r="H248" s="842">
        <f>H168</f>
        <v>13745442.372615082</v>
      </c>
      <c r="J248" s="1396"/>
      <c r="K248" s="52"/>
    </row>
    <row r="249" spans="1:11">
      <c r="A249" s="926">
        <f>+A248+1</f>
        <v>137</v>
      </c>
      <c r="B249" s="926"/>
      <c r="C249" s="1080" t="s">
        <v>235</v>
      </c>
      <c r="D249" s="923"/>
      <c r="E249" s="847"/>
      <c r="F249" s="839" t="str">
        <f>"(Line "&amp;A206&amp;")"</f>
        <v>(Line 119)</v>
      </c>
      <c r="G249" s="872"/>
      <c r="H249" s="842">
        <f>H206</f>
        <v>782257201.08512557</v>
      </c>
      <c r="J249" s="1396"/>
      <c r="K249" s="52"/>
    </row>
    <row r="250" spans="1:11">
      <c r="A250" s="926">
        <f>+A249+1</f>
        <v>138</v>
      </c>
      <c r="B250" s="926"/>
      <c r="C250" s="1080" t="s">
        <v>236</v>
      </c>
      <c r="D250" s="923"/>
      <c r="E250" s="847"/>
      <c r="F250" s="839" t="str">
        <f>"(Line "&amp;A237&amp;")"</f>
        <v>(Line 130)</v>
      </c>
      <c r="G250" s="872"/>
      <c r="H250" s="842">
        <f>H237</f>
        <v>235807623.0907639</v>
      </c>
      <c r="J250" s="1396"/>
      <c r="K250" s="52"/>
    </row>
    <row r="251" spans="1:11">
      <c r="A251" s="926"/>
      <c r="B251" s="926"/>
      <c r="C251" s="1080"/>
      <c r="D251" s="923"/>
      <c r="E251" s="847"/>
      <c r="F251" s="902"/>
      <c r="G251" s="872"/>
      <c r="H251" s="842"/>
      <c r="J251" s="1396"/>
      <c r="K251" s="52"/>
    </row>
    <row r="252" spans="1:11">
      <c r="A252" s="1081">
        <f>+A250+1</f>
        <v>139</v>
      </c>
      <c r="B252" s="1082"/>
      <c r="C252" s="1083" t="s">
        <v>239</v>
      </c>
      <c r="D252" s="1084"/>
      <c r="E252" s="1085"/>
      <c r="F252" s="1086" t="str">
        <f>"(Sum Lines "&amp;A246&amp;" to "&amp;A250&amp;")"</f>
        <v>(Sum Lines 134 to 138)</v>
      </c>
      <c r="G252" s="1087"/>
      <c r="H252" s="886">
        <f>SUM(H246:H250)</f>
        <v>1490914958.5551195</v>
      </c>
      <c r="J252" s="1396"/>
      <c r="K252" s="52"/>
    </row>
    <row r="253" spans="1:11">
      <c r="A253" s="1088"/>
      <c r="B253" s="1064"/>
      <c r="C253" s="982"/>
      <c r="D253" s="916"/>
      <c r="E253" s="1089"/>
      <c r="F253" s="1034"/>
      <c r="G253" s="948"/>
      <c r="H253" s="887"/>
      <c r="J253" s="1396"/>
      <c r="K253" s="52"/>
    </row>
    <row r="254" spans="1:11">
      <c r="A254" s="1088"/>
      <c r="B254" s="1067" t="s">
        <v>129</v>
      </c>
      <c r="C254" s="982"/>
      <c r="D254" s="916"/>
      <c r="E254" s="1089"/>
      <c r="F254" s="1034"/>
      <c r="G254" s="948"/>
      <c r="H254" s="887"/>
      <c r="J254" s="1396"/>
      <c r="K254" s="52"/>
    </row>
    <row r="255" spans="1:11">
      <c r="A255" s="1025">
        <f>+A252+1</f>
        <v>140</v>
      </c>
      <c r="B255" s="1025"/>
      <c r="C255" s="962" t="str">
        <f>+C40</f>
        <v>Transmission Plant In Service</v>
      </c>
      <c r="D255" s="916"/>
      <c r="E255" s="1089"/>
      <c r="F255" s="839" t="str">
        <f>"(Line "&amp;A40&amp;")"</f>
        <v>(Line 19)</v>
      </c>
      <c r="G255" s="948"/>
      <c r="H255" s="888">
        <f>H40</f>
        <v>13452583030.76923</v>
      </c>
      <c r="J255" s="1396"/>
      <c r="K255" s="52"/>
    </row>
    <row r="256" spans="1:11">
      <c r="A256" s="1025">
        <f>+A255+1</f>
        <v>141</v>
      </c>
      <c r="B256" s="1025"/>
      <c r="C256" s="963" t="s">
        <v>130</v>
      </c>
      <c r="D256" s="1090"/>
      <c r="E256" s="942" t="str">
        <f>"(Note "&amp;B$296&amp;" &amp; "&amp;B$317&amp;")"</f>
        <v>(Note B &amp; M)</v>
      </c>
      <c r="F256" s="838" t="s">
        <v>650</v>
      </c>
      <c r="G256" s="941"/>
      <c r="H256" s="889">
        <f>+'5 - Cost Support'!T192</f>
        <v>0</v>
      </c>
      <c r="J256" s="1396"/>
      <c r="K256" s="52"/>
    </row>
    <row r="257" spans="1:11">
      <c r="A257" s="1025">
        <f>+A256+1</f>
        <v>142</v>
      </c>
      <c r="B257" s="1025"/>
      <c r="C257" s="962" t="s">
        <v>131</v>
      </c>
      <c r="D257" s="916"/>
      <c r="E257" s="1091"/>
      <c r="F257" s="839" t="str">
        <f>"(Line "&amp;A255&amp;" - Line "&amp;A256&amp;")"</f>
        <v>(Line 140 - Line 141)</v>
      </c>
      <c r="G257" s="948"/>
      <c r="H257" s="888">
        <f>H255-H256</f>
        <v>13452583030.76923</v>
      </c>
      <c r="J257" s="1396"/>
      <c r="K257" s="52"/>
    </row>
    <row r="258" spans="1:11">
      <c r="A258" s="1025">
        <f>+A257+1</f>
        <v>143</v>
      </c>
      <c r="B258" s="1025"/>
      <c r="C258" s="962" t="s">
        <v>132</v>
      </c>
      <c r="D258" s="916"/>
      <c r="E258" s="1089"/>
      <c r="F258" s="839" t="str">
        <f>"(Line "&amp;A257&amp;" / Line "&amp;A255&amp;")"</f>
        <v>(Line 142 / Line 140)</v>
      </c>
      <c r="G258" s="948"/>
      <c r="H258" s="890">
        <f>H257/H255</f>
        <v>1</v>
      </c>
      <c r="J258" s="1396"/>
      <c r="K258" s="52"/>
    </row>
    <row r="259" spans="1:11">
      <c r="A259" s="1025">
        <f>+A258+1</f>
        <v>144</v>
      </c>
      <c r="B259" s="1025"/>
      <c r="C259" s="963" t="s">
        <v>239</v>
      </c>
      <c r="D259" s="1090"/>
      <c r="E259" s="1092"/>
      <c r="F259" s="838" t="str">
        <f>"(Line "&amp;A252&amp;")"</f>
        <v>(Line 139)</v>
      </c>
      <c r="G259" s="941"/>
      <c r="H259" s="889">
        <f>H252</f>
        <v>1490914958.5551195</v>
      </c>
      <c r="J259" s="1396"/>
      <c r="K259" s="52"/>
    </row>
    <row r="260" spans="1:11">
      <c r="A260" s="1025">
        <f>+A259+1</f>
        <v>145</v>
      </c>
      <c r="B260" s="1025"/>
      <c r="C260" s="982" t="s">
        <v>133</v>
      </c>
      <c r="D260" s="916"/>
      <c r="E260" s="1089"/>
      <c r="F260" s="839" t="str">
        <f>"(Line "&amp;A258&amp;" * Line "&amp;A259&amp;")"</f>
        <v>(Line 143 * Line 144)</v>
      </c>
      <c r="G260" s="948"/>
      <c r="H260" s="891">
        <f>H258*H259</f>
        <v>1490914958.5551195</v>
      </c>
      <c r="J260" s="1396"/>
      <c r="K260" s="52"/>
    </row>
    <row r="261" spans="1:11">
      <c r="A261" s="975"/>
      <c r="B261" s="926"/>
      <c r="C261" s="962"/>
      <c r="D261" s="923"/>
      <c r="E261" s="847"/>
      <c r="F261" s="902"/>
      <c r="G261" s="872"/>
      <c r="H261" s="836"/>
      <c r="J261" s="1396"/>
      <c r="K261" s="52"/>
    </row>
    <row r="262" spans="1:11">
      <c r="A262" s="975"/>
      <c r="B262" s="1093" t="s">
        <v>535</v>
      </c>
      <c r="C262" s="962"/>
      <c r="D262" s="923"/>
      <c r="E262" s="847"/>
      <c r="F262" s="902"/>
      <c r="G262" s="872"/>
      <c r="H262" s="836"/>
      <c r="J262" s="1396"/>
      <c r="K262" s="52"/>
    </row>
    <row r="263" spans="1:11">
      <c r="A263" s="939">
        <f>+A260+1</f>
        <v>146</v>
      </c>
      <c r="B263" s="837"/>
      <c r="C263" s="1093" t="s">
        <v>88</v>
      </c>
      <c r="D263" s="1094"/>
      <c r="E263" s="928" t="str">
        <f>"(Note "&amp;B$321&amp;")"</f>
        <v>(Note O)</v>
      </c>
      <c r="F263" s="902" t="s">
        <v>651</v>
      </c>
      <c r="G263" s="872"/>
      <c r="H263" s="888">
        <f>+'3 - Revenue Credits'!D29</f>
        <v>25142484.185392935</v>
      </c>
      <c r="J263" s="1396"/>
      <c r="K263" s="52"/>
    </row>
    <row r="264" spans="1:11">
      <c r="A264" s="939">
        <f>+A263+1</f>
        <v>147</v>
      </c>
      <c r="B264" s="837"/>
      <c r="C264" s="1093" t="s">
        <v>534</v>
      </c>
      <c r="D264" s="923"/>
      <c r="E264" s="928" t="str">
        <f>"(Note "&amp;B$318&amp;" &amp; "&amp;B$321&amp;")"</f>
        <v>(Note N &amp; O)</v>
      </c>
      <c r="F264" s="872" t="s">
        <v>650</v>
      </c>
      <c r="G264" s="872"/>
      <c r="H264" s="888">
        <f>+'5 - Cost Support'!S199</f>
        <v>0</v>
      </c>
      <c r="J264" s="1396"/>
      <c r="K264" s="52"/>
    </row>
    <row r="265" spans="1:11" ht="21" thickBot="1">
      <c r="A265" s="926"/>
      <c r="B265" s="926"/>
      <c r="C265" s="827"/>
      <c r="D265" s="827"/>
      <c r="F265" s="1095"/>
      <c r="G265" s="872"/>
      <c r="H265" s="836"/>
      <c r="J265" s="1396"/>
      <c r="K265" s="52"/>
    </row>
    <row r="266" spans="1:11" s="55" customFormat="1" ht="21" thickBot="1">
      <c r="A266" s="1096">
        <f>+A264+1</f>
        <v>148</v>
      </c>
      <c r="B266" s="1097"/>
      <c r="C266" s="1098" t="s">
        <v>250</v>
      </c>
      <c r="D266" s="892"/>
      <c r="E266" s="1099"/>
      <c r="F266" s="1100" t="str">
        <f>"(Line "&amp;A260&amp;" - Line "&amp;A263&amp;" + Line "&amp;A264&amp;")"</f>
        <v>(Line 145 - Line 146 + Line 147)</v>
      </c>
      <c r="G266" s="1101"/>
      <c r="H266" s="892">
        <f>H260-H263+H264</f>
        <v>1465772474.3697267</v>
      </c>
      <c r="J266" s="1396"/>
      <c r="K266" s="1390"/>
    </row>
    <row r="267" spans="1:11">
      <c r="A267" s="975"/>
      <c r="B267" s="926"/>
      <c r="C267" s="827"/>
      <c r="D267" s="827"/>
      <c r="F267" s="872"/>
      <c r="G267" s="872"/>
      <c r="H267" s="836"/>
      <c r="J267" s="1396"/>
      <c r="K267" s="52"/>
    </row>
    <row r="268" spans="1:11">
      <c r="A268" s="939"/>
      <c r="B268" s="914" t="s">
        <v>398</v>
      </c>
      <c r="C268" s="826"/>
      <c r="D268" s="827"/>
      <c r="F268" s="902"/>
      <c r="G268" s="872"/>
      <c r="H268" s="836"/>
      <c r="J268" s="1396"/>
      <c r="K268" s="52"/>
    </row>
    <row r="269" spans="1:11">
      <c r="A269" s="939">
        <f>+A266+1</f>
        <v>149</v>
      </c>
      <c r="B269" s="939"/>
      <c r="C269" s="827" t="str">
        <f>+C259</f>
        <v>Gross Revenue Requirement</v>
      </c>
      <c r="D269" s="827"/>
      <c r="F269" s="902" t="str">
        <f>"(Line "&amp;A259&amp;")"</f>
        <v>(Line 144)</v>
      </c>
      <c r="G269" s="872"/>
      <c r="H269" s="891">
        <f>H259</f>
        <v>1490914958.5551195</v>
      </c>
      <c r="J269" s="1396"/>
      <c r="K269" s="52"/>
    </row>
    <row r="270" spans="1:11">
      <c r="A270" s="939">
        <f>+A269+1</f>
        <v>150</v>
      </c>
      <c r="B270" s="939"/>
      <c r="C270" s="827" t="s">
        <v>464</v>
      </c>
      <c r="D270" s="827"/>
      <c r="F270" s="902" t="str">
        <f>"(Line "&amp;A40&amp;" - Line "&amp;A58&amp;" + Line "&amp;A85&amp;" + Line "&amp;A88&amp;")"</f>
        <v>(Line 19 - Line 32 + Line 45 + Line 45a)</v>
      </c>
      <c r="G270" s="872"/>
      <c r="H270" s="891">
        <f>+H40-H58+H85+H88</f>
        <v>12205804738.307692</v>
      </c>
      <c r="J270" s="1396"/>
      <c r="K270" s="52"/>
    </row>
    <row r="271" spans="1:11">
      <c r="A271" s="939">
        <f>+A270+1</f>
        <v>151</v>
      </c>
      <c r="B271" s="939"/>
      <c r="C271" s="827" t="s">
        <v>403</v>
      </c>
      <c r="D271" s="827"/>
      <c r="F271" s="902" t="str">
        <f>"(Line "&amp;A269&amp;" / Line "&amp;A270&amp;")"</f>
        <v>(Line 149 / Line 150)</v>
      </c>
      <c r="G271" s="872"/>
      <c r="H271" s="836">
        <f>H269/H270</f>
        <v>0.12214802633012067</v>
      </c>
      <c r="J271" s="1396"/>
      <c r="K271" s="52"/>
    </row>
    <row r="272" spans="1:11">
      <c r="A272" s="939">
        <f>+A271+1</f>
        <v>152</v>
      </c>
      <c r="B272" s="939"/>
      <c r="C272" s="827" t="s">
        <v>404</v>
      </c>
      <c r="D272" s="827"/>
      <c r="F272" s="902" t="str">
        <f>"(Line "&amp;A269&amp;" - Line "&amp;A149&amp;") / Line "&amp;A270</f>
        <v>(Line 149 - Line 81) / Line 150</v>
      </c>
      <c r="G272" s="872"/>
      <c r="H272" s="836">
        <f>(H269-H149)/H270</f>
        <v>9.634069508457152E-2</v>
      </c>
      <c r="J272" s="1396"/>
      <c r="K272" s="52"/>
    </row>
    <row r="273" spans="1:11">
      <c r="A273" s="939">
        <f>+A272+1</f>
        <v>153</v>
      </c>
      <c r="B273" s="939"/>
      <c r="C273" s="827" t="s">
        <v>405</v>
      </c>
      <c r="D273" s="827"/>
      <c r="E273" s="958"/>
      <c r="F273" s="902" t="str">
        <f>"(Line "&amp;A269&amp;" - Line "&amp;A149&amp;" - Line "&amp;A206&amp;" - Line "&amp;A237&amp;") / Line "&amp;A270</f>
        <v>(Line 149 - Line 81 - Line 119 - Line 130) / Line 150</v>
      </c>
      <c r="G273" s="872"/>
      <c r="H273" s="836">
        <f>(H269-H149-H206-H237)/H270</f>
        <v>1.2932444174190167E-2</v>
      </c>
      <c r="J273" s="1396"/>
      <c r="K273" s="52"/>
    </row>
    <row r="274" spans="1:11">
      <c r="A274" s="939"/>
      <c r="B274" s="939"/>
      <c r="C274" s="827"/>
      <c r="D274" s="827"/>
      <c r="F274" s="902"/>
      <c r="G274" s="872"/>
      <c r="H274" s="836"/>
      <c r="J274" s="1396"/>
      <c r="K274" s="52"/>
    </row>
    <row r="275" spans="1:11">
      <c r="A275" s="939"/>
      <c r="B275" s="914" t="s">
        <v>399</v>
      </c>
      <c r="C275" s="827"/>
      <c r="D275" s="827"/>
      <c r="F275" s="902"/>
      <c r="G275" s="872"/>
      <c r="H275" s="836"/>
      <c r="J275" s="1396"/>
      <c r="K275" s="52"/>
    </row>
    <row r="276" spans="1:11">
      <c r="A276" s="939">
        <f>+A273+1</f>
        <v>154</v>
      </c>
      <c r="B276" s="939"/>
      <c r="C276" s="827" t="s">
        <v>164</v>
      </c>
      <c r="D276" s="827"/>
      <c r="F276" s="902" t="str">
        <f>"(Line "&amp;A259&amp;" - Line "&amp;A249&amp;" - Line "&amp;A250&amp;")"</f>
        <v>(Line 144 - Line 137 - Line 138)</v>
      </c>
      <c r="G276" s="872"/>
      <c r="H276" s="891">
        <f>H259-H249-H250</f>
        <v>472850134.37923002</v>
      </c>
      <c r="J276" s="1396"/>
      <c r="K276" s="52"/>
    </row>
    <row r="277" spans="1:11">
      <c r="A277" s="939">
        <f>+A276+1</f>
        <v>155</v>
      </c>
      <c r="B277" s="939"/>
      <c r="C277" s="827" t="s">
        <v>576</v>
      </c>
      <c r="D277" s="827"/>
      <c r="F277" s="902" t="s">
        <v>652</v>
      </c>
      <c r="G277" s="872"/>
      <c r="H277" s="891">
        <f>'4 - 100 Basis Pt ROE'!I9</f>
        <v>1090628475.6953707</v>
      </c>
      <c r="J277" s="1396"/>
      <c r="K277" s="52"/>
    </row>
    <row r="278" spans="1:11">
      <c r="A278" s="939">
        <f>+A277+1</f>
        <v>156</v>
      </c>
      <c r="B278" s="939"/>
      <c r="C278" s="827" t="s">
        <v>400</v>
      </c>
      <c r="D278" s="827"/>
      <c r="F278" s="902" t="str">
        <f>"(Line "&amp;A276&amp;" + Line "&amp;A277&amp;")"</f>
        <v>(Line 154 + Line 155)</v>
      </c>
      <c r="G278" s="872"/>
      <c r="H278" s="891">
        <f>H276+H277</f>
        <v>1563478610.0746007</v>
      </c>
      <c r="J278" s="1396"/>
      <c r="K278" s="52"/>
    </row>
    <row r="279" spans="1:11">
      <c r="A279" s="939">
        <f>+A278+1</f>
        <v>157</v>
      </c>
      <c r="B279" s="939"/>
      <c r="C279" s="827" t="str">
        <f>+C270</f>
        <v xml:space="preserve">Net Transmission Plant, CWIP and Abandoned Plant </v>
      </c>
      <c r="D279" s="827"/>
      <c r="F279" s="902" t="str">
        <f>+F270</f>
        <v>(Line 19 - Line 32 + Line 45 + Line 45a)</v>
      </c>
      <c r="G279" s="872"/>
      <c r="H279" s="891">
        <f>+H270</f>
        <v>12205804738.307692</v>
      </c>
      <c r="J279" s="1396"/>
      <c r="K279" s="52"/>
    </row>
    <row r="280" spans="1:11">
      <c r="A280" s="939">
        <f>+A279+1</f>
        <v>158</v>
      </c>
      <c r="B280" s="939"/>
      <c r="C280" s="827" t="s">
        <v>401</v>
      </c>
      <c r="D280" s="827"/>
      <c r="F280" s="902" t="str">
        <f>"(Line "&amp;A278&amp;" / Line "&amp;A279&amp;")"</f>
        <v>(Line 156 / Line 157)</v>
      </c>
      <c r="G280" s="872"/>
      <c r="H280" s="836">
        <f>H278/H279</f>
        <v>0.12809303799262428</v>
      </c>
      <c r="J280" s="1396"/>
      <c r="K280" s="52"/>
    </row>
    <row r="281" spans="1:11">
      <c r="A281" s="939">
        <f>+A280+1</f>
        <v>159</v>
      </c>
      <c r="B281" s="939"/>
      <c r="C281" s="827" t="s">
        <v>402</v>
      </c>
      <c r="D281" s="827"/>
      <c r="F281" s="902" t="str">
        <f>"(Line "&amp;A278&amp;" - Line "&amp;A149&amp;") /  Line "&amp;A279</f>
        <v>(Line 156 - Line 81) /  Line 157</v>
      </c>
      <c r="G281" s="872"/>
      <c r="H281" s="836">
        <f>(H278-H149)/H279</f>
        <v>0.10228570674707513</v>
      </c>
      <c r="J281" s="1396"/>
      <c r="K281" s="52"/>
    </row>
    <row r="282" spans="1:11">
      <c r="A282" s="939"/>
      <c r="B282" s="939"/>
      <c r="C282" s="827"/>
      <c r="D282" s="827"/>
      <c r="F282" s="902"/>
      <c r="G282" s="872"/>
      <c r="H282" s="836"/>
      <c r="J282" s="1396"/>
      <c r="K282" s="52"/>
    </row>
    <row r="283" spans="1:11">
      <c r="A283" s="939">
        <f>+A281+1</f>
        <v>160</v>
      </c>
      <c r="B283" s="939"/>
      <c r="C283" s="914" t="s">
        <v>250</v>
      </c>
      <c r="D283" s="827"/>
      <c r="E283" s="958"/>
      <c r="F283" s="902" t="str">
        <f>"(Line "&amp;A266&amp;")"</f>
        <v>(Line 148)</v>
      </c>
      <c r="G283" s="872"/>
      <c r="H283" s="891">
        <f>H266</f>
        <v>1465772474.3697267</v>
      </c>
      <c r="J283" s="1396"/>
      <c r="K283" s="52"/>
    </row>
    <row r="284" spans="1:11">
      <c r="A284" s="939">
        <f>+A283+1</f>
        <v>161</v>
      </c>
      <c r="B284" s="939"/>
      <c r="C284" s="827" t="s">
        <v>577</v>
      </c>
      <c r="D284" s="827"/>
      <c r="E284" s="847"/>
      <c r="F284" s="898" t="s">
        <v>647</v>
      </c>
      <c r="G284" s="872"/>
      <c r="H284" s="891">
        <f>'6- True-Up Adjustment '!G64</f>
        <v>54284878.358543292</v>
      </c>
      <c r="J284" s="1396"/>
      <c r="K284" s="52"/>
    </row>
    <row r="285" spans="1:11">
      <c r="A285" s="939">
        <f>+A284+1</f>
        <v>162</v>
      </c>
      <c r="B285" s="939"/>
      <c r="C285" s="827" t="s">
        <v>274</v>
      </c>
      <c r="D285" s="827"/>
      <c r="E285" s="847"/>
      <c r="F285" s="898" t="s">
        <v>573</v>
      </c>
      <c r="G285" s="872"/>
      <c r="H285" s="891">
        <f>'7 -TEC'!IQ69</f>
        <v>6240455.0194337368</v>
      </c>
      <c r="J285" s="1396"/>
      <c r="K285" s="52"/>
    </row>
    <row r="286" spans="1:11">
      <c r="A286" s="939">
        <f>+A285+1</f>
        <v>163</v>
      </c>
      <c r="B286" s="939"/>
      <c r="C286" s="923" t="s">
        <v>2</v>
      </c>
      <c r="D286" s="1102"/>
      <c r="E286" s="928"/>
      <c r="F286" s="923" t="s">
        <v>8</v>
      </c>
      <c r="G286" s="872"/>
      <c r="H286" s="891">
        <f>+'5 - Cost Support'!S207</f>
        <v>0</v>
      </c>
      <c r="J286" s="1396"/>
      <c r="K286" s="52"/>
    </row>
    <row r="287" spans="1:11">
      <c r="A287" s="939">
        <f>+A286+1</f>
        <v>164</v>
      </c>
      <c r="B287" s="939"/>
      <c r="C287" s="914" t="s">
        <v>544</v>
      </c>
      <c r="D287" s="827"/>
      <c r="E287" s="958"/>
      <c r="F287" s="902" t="str">
        <f>"(Line "&amp;A283&amp;" + "&amp;A284&amp;" + "&amp;A285&amp;" + "&amp;A286&amp;")"</f>
        <v>(Line 160 + 161 + 162 + 163)</v>
      </c>
      <c r="G287" s="872"/>
      <c r="H287" s="891">
        <f>(H283+H284+H285+H286)</f>
        <v>1526297807.7477038</v>
      </c>
      <c r="J287" s="1396"/>
      <c r="K287" s="52"/>
    </row>
    <row r="288" spans="1:11">
      <c r="A288" s="939"/>
      <c r="B288" s="926"/>
      <c r="C288" s="827"/>
      <c r="D288" s="827"/>
      <c r="F288" s="902"/>
      <c r="G288" s="872"/>
      <c r="H288" s="893"/>
      <c r="J288" s="1396"/>
      <c r="K288" s="52"/>
    </row>
    <row r="289" spans="1:11">
      <c r="A289" s="939"/>
      <c r="B289" s="1093" t="s">
        <v>543</v>
      </c>
      <c r="C289" s="827"/>
      <c r="D289" s="827"/>
      <c r="F289" s="902"/>
      <c r="G289" s="872"/>
      <c r="H289" s="893"/>
      <c r="J289" s="1396"/>
      <c r="K289" s="52"/>
    </row>
    <row r="290" spans="1:11">
      <c r="A290" s="939">
        <f>+A287+1</f>
        <v>165</v>
      </c>
      <c r="B290" s="926"/>
      <c r="C290" s="872" t="s">
        <v>202</v>
      </c>
      <c r="E290" s="928" t="str">
        <f>"(Note "&amp;B$316&amp;")"</f>
        <v>(Note L)</v>
      </c>
      <c r="F290" s="827" t="s">
        <v>650</v>
      </c>
      <c r="G290" s="827"/>
      <c r="H290" s="894">
        <f>'5 - Cost Support'!S215</f>
        <v>9752.5</v>
      </c>
      <c r="J290" s="1396"/>
      <c r="K290" s="52"/>
    </row>
    <row r="291" spans="1:11">
      <c r="A291" s="939">
        <f>+A290+1</f>
        <v>166</v>
      </c>
      <c r="B291" s="926"/>
      <c r="C291" s="872" t="s">
        <v>201</v>
      </c>
      <c r="D291" s="1103"/>
      <c r="E291" s="1104"/>
      <c r="F291" s="839" t="str">
        <f>"(Line "&amp;A287&amp;" / "&amp;A290&amp;")"</f>
        <v>(Line 164 / 165)</v>
      </c>
      <c r="G291" s="1105"/>
      <c r="H291" s="1115">
        <f>H287/H290</f>
        <v>156503.23586236389</v>
      </c>
      <c r="J291" s="1396"/>
      <c r="K291" s="52"/>
    </row>
    <row r="292" spans="1:11" ht="21" thickBot="1">
      <c r="A292" s="926"/>
      <c r="B292" s="926"/>
      <c r="E292" s="1106"/>
      <c r="F292" s="899"/>
      <c r="G292" s="1105"/>
      <c r="H292" s="895"/>
      <c r="J292" s="1396"/>
      <c r="K292" s="52"/>
    </row>
    <row r="293" spans="1:11" s="53" customFormat="1" ht="21" thickBot="1">
      <c r="A293" s="1096">
        <f>+A291+1</f>
        <v>167</v>
      </c>
      <c r="B293" s="1107"/>
      <c r="C293" s="1098" t="s">
        <v>260</v>
      </c>
      <c r="D293" s="1107"/>
      <c r="E293" s="1107"/>
      <c r="F293" s="1107" t="str">
        <f>"(Line "&amp;A291&amp;")"</f>
        <v>(Line 166)</v>
      </c>
      <c r="G293" s="1107"/>
      <c r="H293" s="1116">
        <f>H291</f>
        <v>156503.23586236389</v>
      </c>
      <c r="J293" s="1396"/>
      <c r="K293" s="52"/>
    </row>
    <row r="294" spans="1:11" s="53" customFormat="1">
      <c r="A294" s="897"/>
      <c r="B294" s="977" t="s">
        <v>244</v>
      </c>
      <c r="C294" s="923"/>
      <c r="D294" s="923"/>
      <c r="E294" s="1104"/>
      <c r="F294" s="899"/>
      <c r="G294" s="899"/>
      <c r="H294" s="893"/>
    </row>
    <row r="295" spans="1:11" s="52" customFormat="1" ht="27.95" customHeight="1">
      <c r="A295" s="897"/>
      <c r="B295" s="1025" t="s">
        <v>104</v>
      </c>
      <c r="C295" s="923" t="s">
        <v>252</v>
      </c>
      <c r="D295" s="923"/>
      <c r="E295" s="1104"/>
      <c r="F295" s="899"/>
      <c r="G295" s="899"/>
      <c r="H295" s="896"/>
    </row>
    <row r="296" spans="1:11" s="52" customFormat="1" ht="27.95" customHeight="1">
      <c r="A296" s="897"/>
      <c r="B296" s="1025" t="s">
        <v>229</v>
      </c>
      <c r="C296" s="923" t="s">
        <v>747</v>
      </c>
      <c r="D296" s="923"/>
      <c r="E296" s="1104"/>
      <c r="F296" s="899"/>
      <c r="G296" s="899"/>
      <c r="H296" s="896"/>
    </row>
    <row r="297" spans="1:11" s="52" customFormat="1" ht="27.95" customHeight="1">
      <c r="A297" s="897"/>
      <c r="B297" s="1025" t="s">
        <v>89</v>
      </c>
      <c r="C297" s="898" t="s">
        <v>746</v>
      </c>
      <c r="D297" s="923"/>
      <c r="E297" s="1104"/>
      <c r="F297" s="899"/>
      <c r="G297" s="899"/>
      <c r="H297" s="896"/>
    </row>
    <row r="298" spans="1:11" s="52" customFormat="1" ht="27.95" customHeight="1">
      <c r="A298" s="897"/>
      <c r="B298" s="1025" t="s">
        <v>105</v>
      </c>
      <c r="C298" s="1060" t="s">
        <v>520</v>
      </c>
      <c r="D298" s="923"/>
      <c r="E298" s="1104"/>
      <c r="F298" s="899"/>
      <c r="G298" s="899"/>
      <c r="H298" s="896"/>
    </row>
    <row r="299" spans="1:11" s="52" customFormat="1" ht="27.95" customHeight="1">
      <c r="A299" s="897"/>
      <c r="B299" s="1025" t="s">
        <v>103</v>
      </c>
      <c r="C299" s="902" t="s">
        <v>277</v>
      </c>
      <c r="D299" s="923"/>
      <c r="E299" s="1104"/>
      <c r="F299" s="899"/>
      <c r="G299" s="899"/>
      <c r="H299" s="896"/>
    </row>
    <row r="300" spans="1:11" s="52" customFormat="1" ht="27.95" customHeight="1">
      <c r="A300" s="897"/>
      <c r="B300" s="1025" t="s">
        <v>571</v>
      </c>
      <c r="C300" s="1060" t="s">
        <v>276</v>
      </c>
      <c r="D300" s="923"/>
      <c r="E300" s="1104"/>
      <c r="F300" s="899"/>
      <c r="G300" s="899"/>
      <c r="H300" s="896"/>
    </row>
    <row r="301" spans="1:11" s="52" customFormat="1" ht="27.95" customHeight="1">
      <c r="A301" s="897"/>
      <c r="B301" s="1025" t="s">
        <v>106</v>
      </c>
      <c r="C301" s="1060" t="s">
        <v>748</v>
      </c>
      <c r="D301" s="923"/>
      <c r="E301" s="1104"/>
      <c r="F301" s="899"/>
      <c r="G301" s="899"/>
      <c r="H301" s="896"/>
    </row>
    <row r="302" spans="1:11" s="52" customFormat="1" ht="27.95" customHeight="1">
      <c r="A302" s="897"/>
      <c r="B302" s="1025" t="s">
        <v>381</v>
      </c>
      <c r="C302" s="1060" t="s">
        <v>749</v>
      </c>
      <c r="D302" s="923"/>
      <c r="E302" s="1104"/>
      <c r="F302" s="899"/>
      <c r="G302" s="899"/>
      <c r="H302" s="896"/>
    </row>
    <row r="303" spans="1:11" s="52" customFormat="1" ht="27.95" customHeight="1">
      <c r="A303" s="897"/>
      <c r="B303" s="1025" t="s">
        <v>386</v>
      </c>
      <c r="C303" s="1060" t="s">
        <v>298</v>
      </c>
      <c r="D303" s="923"/>
      <c r="E303" s="1104"/>
      <c r="F303" s="899"/>
      <c r="G303" s="899"/>
      <c r="H303" s="896"/>
    </row>
    <row r="304" spans="1:11" s="52" customFormat="1" ht="27.95" customHeight="1">
      <c r="A304" s="897"/>
      <c r="B304" s="1025"/>
      <c r="C304" s="1060" t="s">
        <v>750</v>
      </c>
      <c r="D304" s="923"/>
      <c r="E304" s="1104"/>
      <c r="F304" s="899"/>
      <c r="G304" s="899"/>
      <c r="H304" s="896"/>
    </row>
    <row r="305" spans="1:8" s="52" customFormat="1" ht="27.95" customHeight="1">
      <c r="A305" s="897"/>
      <c r="B305" s="1025" t="s">
        <v>94</v>
      </c>
      <c r="C305" s="923" t="s">
        <v>751</v>
      </c>
      <c r="D305" s="1108"/>
      <c r="E305" s="1109"/>
      <c r="F305" s="1110"/>
      <c r="G305" s="899"/>
      <c r="H305" s="896"/>
    </row>
    <row r="306" spans="1:8" s="52" customFormat="1" ht="27.95" customHeight="1">
      <c r="A306" s="897"/>
      <c r="B306" s="1025"/>
      <c r="C306" s="923" t="s">
        <v>752</v>
      </c>
      <c r="D306" s="923"/>
      <c r="E306" s="1111"/>
      <c r="F306" s="899"/>
      <c r="G306" s="899"/>
      <c r="H306" s="896"/>
    </row>
    <row r="307" spans="1:8" s="52" customFormat="1" ht="27.95" customHeight="1">
      <c r="A307" s="897"/>
      <c r="B307" s="1025"/>
      <c r="C307" s="923" t="s">
        <v>730</v>
      </c>
      <c r="D307" s="923"/>
      <c r="E307" s="1111"/>
      <c r="F307" s="899"/>
      <c r="G307" s="899"/>
      <c r="H307" s="896"/>
    </row>
    <row r="308" spans="1:8" s="52" customFormat="1" ht="27.95" customHeight="1">
      <c r="A308" s="897"/>
      <c r="B308" s="1025"/>
      <c r="C308" s="923" t="s">
        <v>736</v>
      </c>
      <c r="D308" s="923"/>
      <c r="E308" s="1111"/>
      <c r="F308" s="899"/>
      <c r="G308" s="899"/>
      <c r="H308" s="896"/>
    </row>
    <row r="309" spans="1:8" s="52" customFormat="1" ht="27.95" customHeight="1">
      <c r="A309" s="897"/>
      <c r="B309" s="1025"/>
      <c r="C309" s="923" t="s">
        <v>731</v>
      </c>
      <c r="D309" s="923"/>
      <c r="E309" s="1111"/>
      <c r="F309" s="899"/>
      <c r="G309" s="899"/>
      <c r="H309" s="896"/>
    </row>
    <row r="310" spans="1:8" s="52" customFormat="1" ht="27.95" customHeight="1">
      <c r="A310" s="897"/>
      <c r="B310" s="1025"/>
      <c r="C310" s="923" t="s">
        <v>729</v>
      </c>
      <c r="D310" s="923"/>
      <c r="E310" s="1111"/>
      <c r="F310" s="899"/>
      <c r="G310" s="899"/>
      <c r="H310" s="896"/>
    </row>
    <row r="311" spans="1:8" s="52" customFormat="1" ht="27.95" customHeight="1">
      <c r="A311" s="897"/>
      <c r="B311" s="1025"/>
      <c r="C311" s="923" t="s">
        <v>753</v>
      </c>
      <c r="D311" s="923"/>
      <c r="E311" s="1111"/>
      <c r="F311" s="899"/>
      <c r="G311" s="899"/>
      <c r="H311" s="896"/>
    </row>
    <row r="312" spans="1:8" s="52" customFormat="1" ht="27.95" customHeight="1">
      <c r="A312" s="897"/>
      <c r="B312" s="1025"/>
      <c r="C312" s="923" t="s">
        <v>754</v>
      </c>
      <c r="D312" s="1108"/>
      <c r="E312" s="1109"/>
      <c r="F312" s="1110"/>
      <c r="G312" s="899"/>
      <c r="H312" s="896"/>
    </row>
    <row r="313" spans="1:8" s="52" customFormat="1" ht="27.95" customHeight="1">
      <c r="A313" s="897"/>
      <c r="B313" s="1025"/>
      <c r="C313" s="923" t="s">
        <v>536</v>
      </c>
      <c r="D313" s="1108"/>
      <c r="E313" s="1109"/>
      <c r="F313" s="1110"/>
      <c r="G313" s="899"/>
      <c r="H313" s="896"/>
    </row>
    <row r="314" spans="1:8" s="52" customFormat="1" ht="27.95" customHeight="1">
      <c r="A314" s="897"/>
      <c r="B314" s="1025"/>
      <c r="C314" s="923" t="s">
        <v>755</v>
      </c>
      <c r="D314" s="1108"/>
      <c r="E314" s="1109"/>
      <c r="F314" s="1110"/>
      <c r="G314" s="899"/>
      <c r="H314" s="896"/>
    </row>
    <row r="315" spans="1:8" s="52" customFormat="1" ht="27.95" customHeight="1">
      <c r="A315" s="897"/>
      <c r="B315" s="1025" t="s">
        <v>108</v>
      </c>
      <c r="C315" s="923" t="s">
        <v>411</v>
      </c>
      <c r="D315" s="923"/>
      <c r="E315" s="1104"/>
      <c r="F315" s="899"/>
      <c r="G315" s="899"/>
      <c r="H315" s="896"/>
    </row>
    <row r="316" spans="1:8" s="52" customFormat="1" ht="27.95" customHeight="1">
      <c r="A316" s="897"/>
      <c r="B316" s="1025" t="s">
        <v>207</v>
      </c>
      <c r="C316" s="923" t="s">
        <v>756</v>
      </c>
      <c r="D316" s="923"/>
      <c r="E316" s="1104"/>
      <c r="F316" s="899"/>
      <c r="G316" s="899"/>
      <c r="H316" s="896"/>
    </row>
    <row r="317" spans="1:8" s="51" customFormat="1" ht="27.95" customHeight="1">
      <c r="A317" s="939"/>
      <c r="B317" s="939" t="s">
        <v>208</v>
      </c>
      <c r="C317" s="902" t="s">
        <v>757</v>
      </c>
      <c r="D317" s="902"/>
      <c r="E317" s="1104"/>
      <c r="F317" s="899"/>
      <c r="G317" s="899"/>
      <c r="H317" s="896"/>
    </row>
    <row r="318" spans="1:8" s="51" customFormat="1" ht="27.95" customHeight="1">
      <c r="A318" s="939"/>
      <c r="B318" s="939" t="s">
        <v>572</v>
      </c>
      <c r="C318" s="1112" t="s">
        <v>672</v>
      </c>
      <c r="D318" s="902"/>
      <c r="E318" s="1104"/>
      <c r="F318" s="899"/>
      <c r="G318" s="899"/>
      <c r="H318" s="896"/>
    </row>
    <row r="319" spans="1:8" s="51" customFormat="1" ht="27.95" customHeight="1">
      <c r="A319" s="939"/>
      <c r="B319" s="939"/>
      <c r="C319" s="1112" t="s">
        <v>758</v>
      </c>
      <c r="D319" s="902"/>
      <c r="E319" s="1104"/>
      <c r="F319" s="899"/>
      <c r="G319" s="899"/>
      <c r="H319" s="896"/>
    </row>
    <row r="320" spans="1:8" s="51" customFormat="1" ht="27.95" customHeight="1">
      <c r="A320" s="939"/>
      <c r="B320" s="939"/>
      <c r="C320" s="1112" t="s">
        <v>737</v>
      </c>
      <c r="D320" s="902"/>
      <c r="E320" s="1104"/>
      <c r="F320" s="899"/>
      <c r="G320" s="899"/>
      <c r="H320" s="896"/>
    </row>
    <row r="321" spans="1:8" s="52" customFormat="1" ht="27.95" customHeight="1">
      <c r="A321" s="1113"/>
      <c r="B321" s="1025" t="s">
        <v>363</v>
      </c>
      <c r="C321" s="923" t="s">
        <v>306</v>
      </c>
      <c r="D321" s="923"/>
      <c r="E321" s="1104"/>
      <c r="F321" s="899"/>
      <c r="G321" s="897"/>
      <c r="H321" s="897"/>
    </row>
    <row r="322" spans="1:8" s="51" customFormat="1" ht="27.95" customHeight="1">
      <c r="A322" s="898"/>
      <c r="B322" s="902" t="s">
        <v>364</v>
      </c>
      <c r="C322" s="898" t="s">
        <v>188</v>
      </c>
      <c r="D322" s="898"/>
      <c r="E322" s="898"/>
      <c r="F322" s="898"/>
      <c r="G322" s="898"/>
      <c r="H322" s="898"/>
    </row>
    <row r="323" spans="1:8" s="51" customFormat="1" ht="27.95" customHeight="1">
      <c r="A323" s="826"/>
      <c r="B323" s="902"/>
      <c r="C323" s="898" t="s">
        <v>189</v>
      </c>
      <c r="D323" s="898"/>
      <c r="E323" s="898"/>
      <c r="F323" s="898"/>
      <c r="G323" s="898"/>
      <c r="H323" s="898"/>
    </row>
    <row r="324" spans="1:8" s="51" customFormat="1" ht="27.95" customHeight="1">
      <c r="A324" s="826"/>
      <c r="B324" s="902"/>
      <c r="C324" s="898" t="s">
        <v>759</v>
      </c>
      <c r="D324" s="898"/>
      <c r="E324" s="898"/>
      <c r="F324" s="898"/>
      <c r="G324" s="898"/>
      <c r="H324" s="898"/>
    </row>
    <row r="325" spans="1:8" s="52" customFormat="1" ht="27.95" customHeight="1">
      <c r="A325" s="897"/>
      <c r="B325" s="1025" t="s">
        <v>309</v>
      </c>
      <c r="C325" s="923" t="s">
        <v>760</v>
      </c>
      <c r="D325" s="923"/>
      <c r="E325" s="1104"/>
      <c r="F325" s="899"/>
      <c r="G325" s="899"/>
      <c r="H325" s="896"/>
    </row>
    <row r="326" spans="1:8" s="51" customFormat="1" ht="27.95" customHeight="1">
      <c r="B326" s="1025" t="s">
        <v>465</v>
      </c>
      <c r="C326" s="923" t="s">
        <v>761</v>
      </c>
      <c r="D326" s="923"/>
      <c r="E326" s="1104"/>
      <c r="F326" s="899"/>
      <c r="G326" s="899"/>
      <c r="H326" s="899"/>
    </row>
    <row r="327" spans="1:8" s="51" customFormat="1" ht="27.95" customHeight="1">
      <c r="A327" s="898"/>
      <c r="B327" s="902" t="s">
        <v>959</v>
      </c>
      <c r="C327" s="902" t="s">
        <v>960</v>
      </c>
      <c r="D327" s="902"/>
      <c r="E327" s="1114"/>
      <c r="F327" s="922"/>
      <c r="G327" s="826"/>
      <c r="H327" s="826"/>
    </row>
    <row r="328" spans="1:8" s="51" customFormat="1" ht="27.95" customHeight="1">
      <c r="A328" s="898"/>
      <c r="B328" s="902"/>
      <c r="C328" s="902" t="s">
        <v>961</v>
      </c>
      <c r="D328" s="902"/>
      <c r="E328" s="922"/>
      <c r="F328" s="922"/>
      <c r="G328" s="826"/>
      <c r="H328" s="826"/>
    </row>
    <row r="329" spans="1:8" s="51" customFormat="1" ht="27.95" customHeight="1">
      <c r="A329" s="898"/>
      <c r="B329" s="902"/>
      <c r="C329" s="902" t="s">
        <v>962</v>
      </c>
      <c r="D329" s="902"/>
      <c r="E329" s="922"/>
      <c r="F329" s="922"/>
      <c r="G329" s="826"/>
      <c r="H329" s="826"/>
    </row>
    <row r="330" spans="1:8" s="51" customFormat="1" ht="27.95" customHeight="1">
      <c r="A330" s="898"/>
      <c r="B330" s="902" t="s">
        <v>248</v>
      </c>
      <c r="C330" s="902" t="s">
        <v>963</v>
      </c>
      <c r="D330" s="902"/>
      <c r="E330" s="922"/>
      <c r="F330" s="922"/>
      <c r="G330" s="826"/>
      <c r="H330" s="826"/>
    </row>
    <row r="331" spans="1:8" s="51" customFormat="1" ht="27.95" customHeight="1">
      <c r="A331" s="898"/>
      <c r="B331" s="902"/>
      <c r="C331" s="902" t="s">
        <v>961</v>
      </c>
      <c r="D331" s="902"/>
      <c r="E331" s="922"/>
      <c r="F331" s="922"/>
      <c r="G331" s="826"/>
      <c r="H331" s="826"/>
    </row>
    <row r="332" spans="1:8" ht="27.95" customHeight="1">
      <c r="A332" s="898"/>
      <c r="B332" s="902"/>
      <c r="C332" s="902" t="s">
        <v>964</v>
      </c>
      <c r="D332" s="902"/>
      <c r="E332" s="958"/>
      <c r="F332" s="826"/>
    </row>
    <row r="333" spans="1:8" ht="27.95" customHeight="1">
      <c r="A333" s="898"/>
      <c r="B333" s="902" t="s">
        <v>965</v>
      </c>
      <c r="C333" s="902" t="s">
        <v>966</v>
      </c>
      <c r="D333" s="902"/>
      <c r="E333" s="958"/>
      <c r="F333" s="826"/>
    </row>
    <row r="334" spans="1:8" ht="27.95" customHeight="1">
      <c r="A334" s="898"/>
      <c r="B334" s="902"/>
      <c r="C334" s="1340" t="s">
        <v>967</v>
      </c>
      <c r="D334" s="902"/>
      <c r="E334" s="958"/>
      <c r="F334" s="826"/>
    </row>
    <row r="335" spans="1:8" ht="27.95" customHeight="1">
      <c r="B335" s="902" t="s">
        <v>970</v>
      </c>
      <c r="C335" s="902" t="s">
        <v>971</v>
      </c>
      <c r="D335" s="902"/>
      <c r="E335" s="958"/>
      <c r="F335" s="826"/>
    </row>
    <row r="336" spans="1:8" ht="27.95" customHeight="1">
      <c r="A336" s="898"/>
      <c r="B336" s="902"/>
      <c r="C336" s="902" t="s">
        <v>972</v>
      </c>
      <c r="D336" s="902"/>
      <c r="E336" s="958"/>
      <c r="F336" s="826"/>
    </row>
    <row r="337" spans="1:8">
      <c r="A337" s="897" t="s">
        <v>87</v>
      </c>
      <c r="B337" s="902"/>
      <c r="C337" s="902"/>
      <c r="D337" s="902"/>
      <c r="E337" s="958"/>
      <c r="F337" s="826"/>
      <c r="G337" s="50"/>
      <c r="H337" s="50"/>
    </row>
    <row r="338" spans="1:8">
      <c r="A338" s="898"/>
      <c r="B338" s="902"/>
      <c r="C338" s="902"/>
      <c r="D338" s="902"/>
      <c r="E338" s="958"/>
      <c r="F338" s="826"/>
      <c r="G338" s="50"/>
      <c r="H338" s="50"/>
    </row>
    <row r="339" spans="1:8">
      <c r="A339" s="898"/>
      <c r="B339" s="902"/>
      <c r="C339" s="902"/>
      <c r="D339" s="902"/>
      <c r="E339" s="958"/>
      <c r="F339" s="826"/>
      <c r="G339" s="50"/>
      <c r="H339" s="50"/>
    </row>
    <row r="340" spans="1:8">
      <c r="A340" s="898"/>
      <c r="B340" s="902"/>
      <c r="C340" s="902"/>
      <c r="D340" s="902"/>
      <c r="E340" s="958"/>
      <c r="F340" s="826"/>
      <c r="G340" s="50"/>
      <c r="H340" s="50"/>
    </row>
    <row r="341" spans="1:8">
      <c r="A341" s="898"/>
      <c r="B341" s="902"/>
      <c r="C341" s="902"/>
      <c r="D341" s="902"/>
      <c r="E341" s="958"/>
      <c r="F341" s="826"/>
      <c r="G341" s="50"/>
      <c r="H341" s="50"/>
    </row>
    <row r="342" spans="1:8">
      <c r="A342" s="898"/>
      <c r="B342" s="902"/>
      <c r="C342" s="902"/>
      <c r="D342" s="902"/>
      <c r="E342" s="958"/>
      <c r="F342" s="826"/>
      <c r="G342" s="50"/>
      <c r="H342" s="50"/>
    </row>
    <row r="343" spans="1:8">
      <c r="A343" s="898"/>
      <c r="B343" s="902"/>
      <c r="C343" s="902"/>
      <c r="D343" s="902"/>
      <c r="E343" s="958"/>
      <c r="F343" s="826"/>
      <c r="G343" s="50"/>
      <c r="H343" s="50"/>
    </row>
    <row r="344" spans="1:8">
      <c r="A344" s="898"/>
      <c r="B344" s="902"/>
      <c r="C344" s="902"/>
      <c r="D344" s="902"/>
      <c r="E344" s="958"/>
      <c r="F344" s="826"/>
      <c r="G344" s="50"/>
      <c r="H344" s="50"/>
    </row>
    <row r="345" spans="1:8">
      <c r="A345" s="898"/>
      <c r="B345" s="902"/>
      <c r="C345" s="902"/>
      <c r="D345" s="902"/>
      <c r="E345" s="958"/>
      <c r="F345" s="826"/>
      <c r="G345" s="50"/>
      <c r="H345" s="50"/>
    </row>
    <row r="346" spans="1:8">
      <c r="A346" s="898"/>
      <c r="B346" s="902"/>
      <c r="C346" s="902"/>
      <c r="D346" s="902"/>
      <c r="E346" s="958"/>
      <c r="F346" s="826"/>
      <c r="G346" s="50"/>
      <c r="H346" s="50"/>
    </row>
    <row r="347" spans="1:8">
      <c r="A347" s="898"/>
      <c r="B347" s="902"/>
      <c r="C347" s="902"/>
      <c r="D347" s="902"/>
      <c r="E347" s="958"/>
      <c r="F347" s="826"/>
      <c r="G347" s="50"/>
      <c r="H347" s="50"/>
    </row>
    <row r="348" spans="1:8">
      <c r="A348" s="898"/>
      <c r="B348" s="902"/>
      <c r="C348" s="902"/>
      <c r="D348" s="902"/>
      <c r="E348" s="958"/>
      <c r="F348" s="826"/>
      <c r="G348" s="50"/>
      <c r="H348" s="50"/>
    </row>
    <row r="349" spans="1:8">
      <c r="A349" s="898"/>
      <c r="B349" s="902"/>
      <c r="C349" s="902"/>
      <c r="D349" s="902"/>
      <c r="E349" s="958"/>
      <c r="F349" s="826"/>
      <c r="G349" s="50"/>
      <c r="H349" s="50"/>
    </row>
    <row r="350" spans="1:8">
      <c r="A350" s="898"/>
      <c r="B350" s="902"/>
      <c r="C350" s="902"/>
      <c r="D350" s="902"/>
      <c r="E350" s="958"/>
      <c r="F350" s="826"/>
      <c r="G350" s="50"/>
      <c r="H350" s="50"/>
    </row>
    <row r="351" spans="1:8">
      <c r="A351" s="898"/>
      <c r="B351" s="902"/>
      <c r="C351" s="902"/>
      <c r="D351" s="902"/>
      <c r="E351" s="958"/>
      <c r="F351" s="826"/>
      <c r="G351" s="50"/>
      <c r="H351" s="50"/>
    </row>
    <row r="352" spans="1:8">
      <c r="A352" s="898"/>
      <c r="B352" s="902"/>
      <c r="C352" s="902"/>
      <c r="D352" s="902"/>
      <c r="E352" s="958"/>
      <c r="F352" s="826"/>
      <c r="G352" s="50"/>
      <c r="H352" s="50"/>
    </row>
    <row r="353" spans="1:8">
      <c r="A353" s="898"/>
      <c r="B353" s="902"/>
      <c r="C353" s="902"/>
      <c r="D353" s="902"/>
      <c r="E353" s="958"/>
      <c r="F353" s="826"/>
      <c r="G353" s="50"/>
      <c r="H353" s="50"/>
    </row>
    <row r="354" spans="1:8">
      <c r="A354" s="898"/>
      <c r="B354" s="902"/>
      <c r="C354" s="902"/>
      <c r="D354" s="902"/>
      <c r="E354" s="958"/>
      <c r="F354" s="826"/>
      <c r="G354" s="50"/>
      <c r="H354" s="50"/>
    </row>
    <row r="355" spans="1:8">
      <c r="A355" s="898"/>
      <c r="B355" s="902"/>
      <c r="C355" s="902"/>
      <c r="D355" s="902"/>
      <c r="E355" s="958"/>
      <c r="F355" s="826"/>
      <c r="G355" s="50"/>
      <c r="H355" s="50"/>
    </row>
    <row r="356" spans="1:8">
      <c r="A356" s="898"/>
      <c r="B356" s="902"/>
      <c r="C356" s="902"/>
      <c r="D356" s="902"/>
      <c r="E356" s="958"/>
      <c r="F356" s="826"/>
      <c r="G356" s="50"/>
      <c r="H356" s="50"/>
    </row>
    <row r="357" spans="1:8">
      <c r="A357" s="898"/>
      <c r="B357" s="902"/>
      <c r="C357" s="902"/>
      <c r="D357" s="902"/>
      <c r="E357" s="958"/>
      <c r="F357" s="826"/>
      <c r="G357" s="50"/>
      <c r="H357" s="50"/>
    </row>
    <row r="358" spans="1:8">
      <c r="A358" s="898"/>
      <c r="B358" s="902"/>
      <c r="C358" s="902"/>
      <c r="D358" s="902"/>
      <c r="E358" s="958"/>
      <c r="F358" s="826"/>
      <c r="G358" s="50"/>
      <c r="H358" s="50"/>
    </row>
    <row r="359" spans="1:8">
      <c r="A359" s="898"/>
      <c r="B359" s="902"/>
      <c r="C359" s="902"/>
      <c r="D359" s="902"/>
      <c r="E359" s="958"/>
      <c r="F359" s="826"/>
      <c r="G359" s="50"/>
      <c r="H359" s="50"/>
    </row>
    <row r="360" spans="1:8">
      <c r="A360" s="898"/>
      <c r="B360" s="902"/>
      <c r="C360" s="902"/>
      <c r="D360" s="902"/>
      <c r="E360" s="958"/>
      <c r="F360" s="826"/>
      <c r="G360" s="50"/>
      <c r="H360" s="50"/>
    </row>
    <row r="361" spans="1:8">
      <c r="A361" s="898"/>
      <c r="B361" s="902"/>
      <c r="C361" s="902"/>
      <c r="D361" s="902"/>
      <c r="E361" s="958"/>
      <c r="F361" s="826"/>
      <c r="G361" s="50"/>
      <c r="H361" s="50"/>
    </row>
    <row r="362" spans="1:8">
      <c r="A362" s="898"/>
      <c r="B362" s="902"/>
      <c r="C362" s="902"/>
      <c r="D362" s="902"/>
      <c r="E362" s="958"/>
      <c r="F362" s="826"/>
      <c r="G362" s="50"/>
      <c r="H362" s="50"/>
    </row>
    <row r="363" spans="1:8">
      <c r="A363" s="898"/>
      <c r="B363" s="902"/>
      <c r="C363" s="902"/>
      <c r="D363" s="902"/>
      <c r="E363" s="958"/>
      <c r="F363" s="826"/>
      <c r="G363" s="50"/>
      <c r="H363" s="50"/>
    </row>
    <row r="364" spans="1:8">
      <c r="A364" s="898"/>
      <c r="B364" s="902"/>
      <c r="C364" s="902"/>
      <c r="D364" s="902"/>
      <c r="E364" s="958"/>
      <c r="F364" s="826"/>
      <c r="G364" s="50"/>
      <c r="H364" s="50"/>
    </row>
    <row r="365" spans="1:8">
      <c r="A365" s="898"/>
      <c r="B365" s="902"/>
      <c r="C365" s="902"/>
      <c r="D365" s="902"/>
      <c r="E365" s="958"/>
      <c r="F365" s="826"/>
      <c r="G365" s="50"/>
      <c r="H365" s="50"/>
    </row>
    <row r="366" spans="1:8">
      <c r="A366" s="898"/>
      <c r="B366" s="902"/>
      <c r="C366" s="902"/>
      <c r="D366" s="902"/>
      <c r="E366" s="958"/>
      <c r="F366" s="826"/>
      <c r="G366" s="50"/>
      <c r="H366" s="50"/>
    </row>
    <row r="367" spans="1:8">
      <c r="A367" s="898"/>
      <c r="B367" s="902"/>
      <c r="C367" s="902"/>
      <c r="D367" s="902"/>
      <c r="E367" s="958"/>
      <c r="F367" s="826"/>
      <c r="G367" s="50"/>
      <c r="H367" s="50"/>
    </row>
    <row r="368" spans="1:8">
      <c r="A368" s="898"/>
      <c r="B368" s="902"/>
      <c r="C368" s="902"/>
      <c r="D368" s="902"/>
      <c r="E368" s="958"/>
      <c r="F368" s="826"/>
      <c r="G368" s="50"/>
      <c r="H368" s="50"/>
    </row>
    <row r="369" spans="1:8">
      <c r="A369" s="898"/>
      <c r="B369" s="902"/>
      <c r="C369" s="902"/>
      <c r="D369" s="902"/>
      <c r="E369" s="958"/>
      <c r="F369" s="826"/>
      <c r="G369" s="50"/>
      <c r="H369" s="50"/>
    </row>
    <row r="370" spans="1:8">
      <c r="A370" s="898"/>
      <c r="B370" s="902"/>
      <c r="C370" s="902"/>
      <c r="D370" s="902"/>
      <c r="E370" s="958"/>
      <c r="F370" s="826"/>
      <c r="G370" s="50"/>
      <c r="H370" s="50"/>
    </row>
    <row r="371" spans="1:8">
      <c r="A371" s="898"/>
      <c r="B371" s="902"/>
      <c r="C371" s="902"/>
      <c r="D371" s="902"/>
      <c r="E371" s="958"/>
      <c r="F371" s="826"/>
      <c r="G371" s="50"/>
      <c r="H371" s="50"/>
    </row>
    <row r="372" spans="1:8">
      <c r="A372" s="898"/>
      <c r="B372" s="902"/>
      <c r="C372" s="902"/>
      <c r="D372" s="902"/>
      <c r="E372" s="958"/>
      <c r="F372" s="826"/>
      <c r="G372" s="50"/>
      <c r="H372" s="50"/>
    </row>
    <row r="373" spans="1:8">
      <c r="A373" s="898"/>
      <c r="B373" s="902"/>
      <c r="C373" s="902"/>
      <c r="D373" s="902"/>
      <c r="E373" s="958"/>
      <c r="F373" s="826"/>
      <c r="G373" s="50"/>
      <c r="H373" s="50"/>
    </row>
    <row r="374" spans="1:8">
      <c r="A374" s="898"/>
      <c r="B374" s="902"/>
      <c r="C374" s="902"/>
      <c r="D374" s="902"/>
      <c r="E374" s="958"/>
      <c r="F374" s="826"/>
      <c r="G374" s="50"/>
      <c r="H374" s="50"/>
    </row>
    <row r="375" spans="1:8">
      <c r="A375" s="898"/>
      <c r="B375" s="902"/>
      <c r="C375" s="902"/>
      <c r="D375" s="902"/>
      <c r="E375" s="958"/>
      <c r="F375" s="826"/>
      <c r="G375" s="50"/>
      <c r="H375" s="50"/>
    </row>
    <row r="376" spans="1:8">
      <c r="A376" s="898"/>
      <c r="B376" s="902"/>
      <c r="C376" s="902"/>
      <c r="D376" s="902"/>
      <c r="E376" s="958"/>
      <c r="F376" s="826"/>
      <c r="G376" s="50"/>
      <c r="H376" s="50"/>
    </row>
    <row r="377" spans="1:8">
      <c r="A377" s="898"/>
      <c r="B377" s="902"/>
      <c r="C377" s="902"/>
      <c r="D377" s="902"/>
      <c r="E377" s="958"/>
      <c r="F377" s="826"/>
      <c r="G377" s="50"/>
      <c r="H377" s="50"/>
    </row>
    <row r="378" spans="1:8">
      <c r="A378" s="898"/>
      <c r="B378" s="902"/>
      <c r="C378" s="902"/>
      <c r="D378" s="902"/>
      <c r="E378" s="958"/>
      <c r="F378" s="826"/>
      <c r="G378" s="50"/>
      <c r="H378" s="50"/>
    </row>
    <row r="379" spans="1:8">
      <c r="A379" s="898"/>
      <c r="B379" s="902"/>
      <c r="C379" s="902"/>
      <c r="D379" s="902"/>
      <c r="E379" s="958"/>
      <c r="F379" s="826"/>
      <c r="G379" s="50"/>
      <c r="H379" s="50"/>
    </row>
    <row r="380" spans="1:8">
      <c r="A380" s="898"/>
      <c r="B380" s="902"/>
      <c r="C380" s="902"/>
      <c r="D380" s="902"/>
      <c r="E380" s="958"/>
      <c r="F380" s="826"/>
      <c r="G380" s="50"/>
      <c r="H380" s="50"/>
    </row>
    <row r="381" spans="1:8">
      <c r="A381" s="898"/>
      <c r="B381" s="902"/>
      <c r="C381" s="902"/>
      <c r="D381" s="902"/>
      <c r="E381" s="958"/>
      <c r="F381" s="826"/>
      <c r="G381" s="50"/>
      <c r="H381" s="50"/>
    </row>
    <row r="382" spans="1:8">
      <c r="A382" s="898"/>
      <c r="B382" s="902"/>
      <c r="C382" s="902"/>
      <c r="D382" s="902"/>
      <c r="E382" s="958"/>
      <c r="F382" s="826"/>
      <c r="G382" s="50"/>
      <c r="H382" s="50"/>
    </row>
    <row r="383" spans="1:8">
      <c r="A383" s="898"/>
      <c r="B383" s="902"/>
      <c r="C383" s="902"/>
      <c r="D383" s="902"/>
      <c r="E383" s="958"/>
      <c r="F383" s="826"/>
      <c r="G383" s="50"/>
      <c r="H383" s="50"/>
    </row>
    <row r="384" spans="1:8">
      <c r="A384" s="898"/>
      <c r="B384" s="902"/>
      <c r="C384" s="902"/>
      <c r="D384" s="902"/>
      <c r="E384" s="958"/>
      <c r="F384" s="826"/>
      <c r="G384" s="50"/>
      <c r="H384" s="50"/>
    </row>
    <row r="385" spans="1:8">
      <c r="A385" s="898"/>
      <c r="B385" s="902"/>
      <c r="C385" s="902"/>
      <c r="D385" s="902"/>
      <c r="E385" s="958"/>
      <c r="F385" s="826"/>
      <c r="G385" s="50"/>
      <c r="H385" s="50"/>
    </row>
    <row r="386" spans="1:8">
      <c r="A386" s="898"/>
      <c r="B386" s="902"/>
      <c r="C386" s="902"/>
      <c r="D386" s="902"/>
      <c r="E386" s="958"/>
      <c r="F386" s="826"/>
      <c r="G386" s="50"/>
      <c r="H386" s="50"/>
    </row>
    <row r="387" spans="1:8">
      <c r="A387" s="898"/>
      <c r="B387" s="902"/>
      <c r="C387" s="902"/>
      <c r="D387" s="902"/>
      <c r="E387" s="958"/>
      <c r="F387" s="826"/>
      <c r="G387" s="50"/>
      <c r="H387" s="50"/>
    </row>
    <row r="388" spans="1:8">
      <c r="A388" s="898"/>
      <c r="B388" s="902"/>
      <c r="C388" s="902"/>
      <c r="D388" s="902"/>
      <c r="E388" s="958"/>
      <c r="F388" s="826"/>
      <c r="G388" s="50"/>
      <c r="H388" s="50"/>
    </row>
    <row r="389" spans="1:8">
      <c r="A389" s="898"/>
      <c r="B389" s="902"/>
      <c r="C389" s="902"/>
      <c r="D389" s="902"/>
      <c r="E389" s="958"/>
      <c r="F389" s="826"/>
      <c r="G389" s="50"/>
      <c r="H389" s="50"/>
    </row>
    <row r="390" spans="1:8">
      <c r="A390" s="898"/>
      <c r="B390" s="902"/>
      <c r="C390" s="902"/>
      <c r="D390" s="902"/>
      <c r="E390" s="958"/>
      <c r="F390" s="826"/>
      <c r="G390" s="50"/>
      <c r="H390" s="50"/>
    </row>
    <row r="391" spans="1:8">
      <c r="A391" s="898"/>
      <c r="B391" s="902"/>
      <c r="C391" s="902"/>
      <c r="D391" s="902"/>
      <c r="E391" s="958"/>
      <c r="F391" s="826"/>
      <c r="G391" s="50"/>
      <c r="H391" s="50"/>
    </row>
    <row r="392" spans="1:8">
      <c r="A392" s="898"/>
      <c r="B392" s="902"/>
      <c r="C392" s="902"/>
      <c r="D392" s="902"/>
      <c r="E392" s="958"/>
      <c r="F392" s="826"/>
      <c r="G392" s="50"/>
      <c r="H392" s="50"/>
    </row>
    <row r="393" spans="1:8">
      <c r="A393" s="898"/>
      <c r="B393" s="902"/>
      <c r="C393" s="902"/>
      <c r="D393" s="902"/>
      <c r="E393" s="958"/>
      <c r="F393" s="826"/>
      <c r="G393" s="50"/>
      <c r="H393" s="50"/>
    </row>
    <row r="394" spans="1:8">
      <c r="A394" s="898"/>
      <c r="B394" s="902"/>
      <c r="C394" s="902"/>
      <c r="D394" s="902"/>
      <c r="E394" s="958"/>
      <c r="F394" s="826"/>
      <c r="G394" s="50"/>
      <c r="H394" s="50"/>
    </row>
    <row r="395" spans="1:8">
      <c r="A395" s="898"/>
      <c r="B395" s="902"/>
      <c r="C395" s="902"/>
      <c r="D395" s="902"/>
      <c r="E395" s="958"/>
      <c r="F395" s="826"/>
      <c r="G395" s="50"/>
      <c r="H395" s="50"/>
    </row>
    <row r="396" spans="1:8">
      <c r="A396" s="898"/>
      <c r="B396" s="902"/>
      <c r="C396" s="902"/>
      <c r="D396" s="902"/>
      <c r="E396" s="958"/>
      <c r="F396" s="826"/>
      <c r="G396" s="50"/>
      <c r="H396" s="50"/>
    </row>
    <row r="397" spans="1:8">
      <c r="A397" s="898"/>
      <c r="B397" s="902"/>
      <c r="C397" s="902"/>
      <c r="D397" s="902"/>
      <c r="E397" s="958"/>
      <c r="F397" s="826"/>
      <c r="G397" s="50"/>
      <c r="H397" s="50"/>
    </row>
    <row r="398" spans="1:8">
      <c r="A398" s="898"/>
      <c r="B398" s="902"/>
      <c r="C398" s="902"/>
      <c r="D398" s="902"/>
      <c r="E398" s="958"/>
      <c r="F398" s="826"/>
      <c r="G398" s="50"/>
      <c r="H398" s="50"/>
    </row>
    <row r="399" spans="1:8">
      <c r="A399" s="898"/>
      <c r="B399" s="902"/>
      <c r="C399" s="902"/>
      <c r="D399" s="902"/>
      <c r="E399" s="958"/>
      <c r="F399" s="826"/>
      <c r="G399" s="50"/>
      <c r="H399" s="50"/>
    </row>
    <row r="400" spans="1:8">
      <c r="A400" s="898"/>
      <c r="B400" s="902"/>
      <c r="C400" s="902"/>
      <c r="D400" s="902"/>
      <c r="E400" s="958"/>
      <c r="F400" s="826"/>
      <c r="G400" s="50"/>
      <c r="H400" s="50"/>
    </row>
    <row r="401" spans="1:8">
      <c r="A401" s="898"/>
      <c r="B401" s="902"/>
      <c r="C401" s="902"/>
      <c r="D401" s="902"/>
      <c r="E401" s="958"/>
      <c r="F401" s="826"/>
      <c r="G401" s="50"/>
      <c r="H401" s="50"/>
    </row>
    <row r="402" spans="1:8">
      <c r="A402" s="898"/>
      <c r="B402" s="902"/>
      <c r="C402" s="902"/>
      <c r="D402" s="902"/>
      <c r="E402" s="958"/>
      <c r="F402" s="826"/>
      <c r="G402" s="50"/>
      <c r="H402" s="50"/>
    </row>
    <row r="403" spans="1:8">
      <c r="A403" s="898"/>
      <c r="B403" s="902"/>
      <c r="C403" s="902"/>
      <c r="D403" s="902"/>
      <c r="E403" s="958"/>
      <c r="F403" s="826"/>
      <c r="G403" s="50"/>
      <c r="H403" s="50"/>
    </row>
    <row r="404" spans="1:8">
      <c r="A404" s="898"/>
      <c r="B404" s="902"/>
      <c r="C404" s="902"/>
      <c r="D404" s="902"/>
      <c r="E404" s="958"/>
      <c r="F404" s="826"/>
      <c r="G404" s="50"/>
      <c r="H404" s="50"/>
    </row>
    <row r="405" spans="1:8">
      <c r="A405" s="898"/>
      <c r="B405" s="902"/>
      <c r="C405" s="902"/>
      <c r="D405" s="902"/>
      <c r="E405" s="958"/>
      <c r="F405" s="826"/>
      <c r="G405" s="50"/>
      <c r="H405" s="50"/>
    </row>
    <row r="406" spans="1:8">
      <c r="A406" s="898"/>
      <c r="B406" s="902"/>
      <c r="C406" s="902"/>
      <c r="D406" s="902"/>
      <c r="E406" s="958"/>
      <c r="F406" s="826"/>
      <c r="G406" s="50"/>
      <c r="H406" s="50"/>
    </row>
    <row r="407" spans="1:8">
      <c r="A407" s="898"/>
      <c r="B407" s="902"/>
      <c r="C407" s="902"/>
      <c r="D407" s="902"/>
      <c r="E407" s="958"/>
      <c r="F407" s="826"/>
      <c r="G407" s="50"/>
      <c r="H407" s="50"/>
    </row>
    <row r="408" spans="1:8">
      <c r="A408" s="898"/>
      <c r="B408" s="902"/>
      <c r="C408" s="902"/>
      <c r="D408" s="902"/>
      <c r="E408" s="958"/>
      <c r="F408" s="826"/>
      <c r="G408" s="50"/>
      <c r="H408" s="50"/>
    </row>
    <row r="409" spans="1:8">
      <c r="A409" s="898"/>
      <c r="B409" s="902"/>
      <c r="C409" s="902"/>
      <c r="D409" s="902"/>
      <c r="E409" s="958"/>
      <c r="F409" s="826"/>
      <c r="G409" s="50"/>
      <c r="H409" s="50"/>
    </row>
    <row r="410" spans="1:8">
      <c r="A410" s="898"/>
      <c r="B410" s="902"/>
      <c r="C410" s="902"/>
      <c r="D410" s="902"/>
      <c r="E410" s="958"/>
      <c r="F410" s="826"/>
      <c r="G410" s="50"/>
      <c r="H410" s="50"/>
    </row>
    <row r="411" spans="1:8">
      <c r="A411" s="898"/>
      <c r="B411" s="902"/>
      <c r="C411" s="902"/>
      <c r="D411" s="902"/>
      <c r="E411" s="958"/>
      <c r="F411" s="826"/>
      <c r="G411" s="50"/>
      <c r="H411" s="50"/>
    </row>
    <row r="412" spans="1:8">
      <c r="A412" s="898"/>
      <c r="B412" s="902"/>
      <c r="C412" s="902"/>
      <c r="D412" s="902"/>
      <c r="E412" s="958"/>
      <c r="F412" s="826"/>
      <c r="G412" s="50"/>
      <c r="H412" s="50"/>
    </row>
    <row r="413" spans="1:8">
      <c r="A413" s="898"/>
      <c r="B413" s="902"/>
      <c r="C413" s="902"/>
      <c r="D413" s="902"/>
      <c r="E413" s="958"/>
      <c r="F413" s="826"/>
      <c r="G413" s="50"/>
      <c r="H413" s="50"/>
    </row>
    <row r="414" spans="1:8">
      <c r="A414" s="898"/>
      <c r="B414" s="902"/>
      <c r="C414" s="902"/>
      <c r="D414" s="902"/>
      <c r="E414" s="958"/>
      <c r="F414" s="826"/>
      <c r="G414" s="50"/>
      <c r="H414" s="50"/>
    </row>
    <row r="415" spans="1:8">
      <c r="A415" s="898"/>
      <c r="B415" s="902"/>
      <c r="C415" s="902"/>
      <c r="D415" s="902"/>
      <c r="E415" s="958"/>
      <c r="F415" s="826"/>
      <c r="G415" s="50"/>
      <c r="H415" s="50"/>
    </row>
    <row r="416" spans="1:8">
      <c r="A416" s="898"/>
      <c r="B416" s="902"/>
      <c r="C416" s="902"/>
      <c r="D416" s="902"/>
      <c r="E416" s="958"/>
      <c r="F416" s="826"/>
      <c r="G416" s="50"/>
      <c r="H416" s="50"/>
    </row>
    <row r="417" spans="1:8">
      <c r="A417" s="898"/>
      <c r="B417" s="902"/>
      <c r="C417" s="902"/>
      <c r="D417" s="902"/>
      <c r="E417" s="958"/>
      <c r="F417" s="826"/>
      <c r="G417" s="50"/>
      <c r="H417" s="50"/>
    </row>
    <row r="418" spans="1:8">
      <c r="A418" s="898"/>
      <c r="B418" s="902"/>
      <c r="C418" s="902"/>
      <c r="D418" s="902"/>
      <c r="E418" s="958"/>
      <c r="F418" s="826"/>
      <c r="G418" s="50"/>
      <c r="H418" s="50"/>
    </row>
    <row r="419" spans="1:8">
      <c r="A419" s="898"/>
      <c r="B419" s="902"/>
      <c r="C419" s="902"/>
      <c r="D419" s="902"/>
      <c r="E419" s="958"/>
      <c r="F419" s="826"/>
      <c r="G419" s="50"/>
      <c r="H419" s="50"/>
    </row>
    <row r="420" spans="1:8">
      <c r="A420" s="898"/>
      <c r="B420" s="902"/>
      <c r="C420" s="902"/>
      <c r="D420" s="902"/>
      <c r="E420" s="958"/>
      <c r="F420" s="826"/>
      <c r="G420" s="50"/>
      <c r="H420" s="50"/>
    </row>
    <row r="421" spans="1:8">
      <c r="A421" s="898"/>
      <c r="B421" s="902"/>
      <c r="C421" s="902"/>
      <c r="D421" s="902"/>
      <c r="E421" s="958"/>
      <c r="F421" s="826"/>
      <c r="G421" s="50"/>
      <c r="H421" s="50"/>
    </row>
    <row r="422" spans="1:8">
      <c r="A422" s="898"/>
      <c r="B422" s="902"/>
      <c r="C422" s="902"/>
      <c r="D422" s="902"/>
      <c r="E422" s="958"/>
      <c r="F422" s="826"/>
      <c r="G422" s="50"/>
      <c r="H422" s="50"/>
    </row>
    <row r="423" spans="1:8">
      <c r="A423" s="898"/>
      <c r="B423" s="902"/>
      <c r="C423" s="902"/>
      <c r="D423" s="902"/>
      <c r="E423" s="958"/>
      <c r="F423" s="826"/>
      <c r="G423" s="50"/>
      <c r="H423" s="50"/>
    </row>
    <row r="424" spans="1:8">
      <c r="A424" s="898"/>
      <c r="B424" s="902"/>
      <c r="C424" s="902"/>
      <c r="D424" s="902"/>
      <c r="E424" s="958"/>
      <c r="F424" s="826"/>
      <c r="G424" s="50"/>
      <c r="H424" s="50"/>
    </row>
    <row r="425" spans="1:8">
      <c r="A425" s="898"/>
      <c r="B425" s="902"/>
      <c r="C425" s="902"/>
      <c r="D425" s="902"/>
      <c r="E425" s="958"/>
      <c r="F425" s="826"/>
      <c r="G425" s="50"/>
      <c r="H425" s="50"/>
    </row>
    <row r="426" spans="1:8">
      <c r="A426" s="898"/>
      <c r="B426" s="902"/>
      <c r="C426" s="902"/>
      <c r="D426" s="902"/>
      <c r="E426" s="958"/>
      <c r="F426" s="826"/>
      <c r="G426" s="50"/>
      <c r="H426" s="50"/>
    </row>
    <row r="427" spans="1:8">
      <c r="A427" s="898"/>
      <c r="B427" s="902"/>
      <c r="C427" s="902"/>
      <c r="D427" s="902"/>
      <c r="E427" s="958"/>
      <c r="F427" s="826"/>
      <c r="G427" s="50"/>
      <c r="H427" s="50"/>
    </row>
    <row r="428" spans="1:8">
      <c r="A428" s="898"/>
      <c r="B428" s="902"/>
      <c r="C428" s="902"/>
      <c r="D428" s="902"/>
      <c r="E428" s="958"/>
      <c r="F428" s="826"/>
      <c r="G428" s="50"/>
      <c r="H428" s="50"/>
    </row>
    <row r="429" spans="1:8">
      <c r="A429" s="898"/>
      <c r="B429" s="902"/>
      <c r="C429" s="902"/>
      <c r="D429" s="902"/>
      <c r="E429" s="958"/>
      <c r="F429" s="826"/>
      <c r="G429" s="50"/>
      <c r="H429" s="50"/>
    </row>
    <row r="430" spans="1:8">
      <c r="A430" s="898"/>
      <c r="B430" s="902"/>
      <c r="C430" s="902"/>
      <c r="D430" s="902"/>
      <c r="E430" s="958"/>
      <c r="F430" s="826"/>
      <c r="G430" s="50"/>
      <c r="H430" s="50"/>
    </row>
    <row r="431" spans="1:8">
      <c r="A431" s="898"/>
      <c r="B431" s="902"/>
      <c r="C431" s="902"/>
      <c r="D431" s="902"/>
      <c r="E431" s="958"/>
      <c r="F431" s="826"/>
      <c r="G431" s="50"/>
      <c r="H431" s="50"/>
    </row>
    <row r="432" spans="1:8">
      <c r="A432" s="898"/>
      <c r="B432" s="902"/>
      <c r="C432" s="902"/>
      <c r="D432" s="902"/>
      <c r="E432" s="958"/>
      <c r="F432" s="826"/>
      <c r="G432" s="50"/>
      <c r="H432" s="50"/>
    </row>
    <row r="433" spans="1:8">
      <c r="A433" s="898"/>
      <c r="B433" s="902"/>
      <c r="C433" s="902"/>
      <c r="D433" s="902"/>
      <c r="E433" s="958"/>
      <c r="F433" s="826"/>
      <c r="G433" s="50"/>
      <c r="H433" s="50"/>
    </row>
    <row r="434" spans="1:8">
      <c r="A434" s="898"/>
      <c r="B434" s="902"/>
      <c r="C434" s="902"/>
      <c r="D434" s="902"/>
      <c r="E434" s="958"/>
      <c r="F434" s="826"/>
      <c r="G434" s="50"/>
      <c r="H434" s="50"/>
    </row>
    <row r="435" spans="1:8">
      <c r="A435" s="898"/>
      <c r="B435" s="902"/>
      <c r="C435" s="902"/>
      <c r="D435" s="902"/>
      <c r="E435" s="958"/>
      <c r="F435" s="826"/>
      <c r="G435" s="50"/>
      <c r="H435" s="50"/>
    </row>
    <row r="436" spans="1:8">
      <c r="A436" s="898"/>
      <c r="B436" s="902"/>
      <c r="C436" s="902"/>
      <c r="D436" s="902"/>
      <c r="E436" s="958"/>
      <c r="F436" s="826"/>
      <c r="G436" s="50"/>
      <c r="H436" s="50"/>
    </row>
    <row r="437" spans="1:8">
      <c r="A437" s="898"/>
      <c r="B437" s="902"/>
      <c r="C437" s="902"/>
      <c r="D437" s="902"/>
      <c r="E437" s="958"/>
      <c r="F437" s="826"/>
      <c r="G437" s="50"/>
      <c r="H437" s="50"/>
    </row>
    <row r="438" spans="1:8">
      <c r="A438" s="898"/>
      <c r="B438" s="902"/>
      <c r="C438" s="902"/>
      <c r="D438" s="902"/>
      <c r="E438" s="958"/>
      <c r="F438" s="826"/>
      <c r="G438" s="50"/>
      <c r="H438" s="50"/>
    </row>
    <row r="439" spans="1:8">
      <c r="A439" s="898"/>
      <c r="B439" s="902"/>
      <c r="C439" s="902"/>
      <c r="D439" s="902"/>
      <c r="E439" s="958"/>
      <c r="F439" s="826"/>
      <c r="G439" s="50"/>
      <c r="H439" s="50"/>
    </row>
    <row r="440" spans="1:8">
      <c r="A440" s="898"/>
      <c r="B440" s="902"/>
      <c r="C440" s="902"/>
      <c r="D440" s="902"/>
      <c r="E440" s="958"/>
      <c r="F440" s="826"/>
      <c r="G440" s="50"/>
      <c r="H440" s="50"/>
    </row>
    <row r="441" spans="1:8">
      <c r="A441" s="898"/>
      <c r="B441" s="902"/>
      <c r="C441" s="902"/>
      <c r="D441" s="902"/>
      <c r="E441" s="958"/>
      <c r="F441" s="826"/>
      <c r="G441" s="50"/>
      <c r="H441" s="50"/>
    </row>
    <row r="442" spans="1:8">
      <c r="A442" s="898"/>
      <c r="B442" s="902"/>
      <c r="C442" s="902"/>
      <c r="D442" s="902"/>
      <c r="E442" s="958"/>
      <c r="F442" s="826"/>
      <c r="G442" s="50"/>
      <c r="H442" s="50"/>
    </row>
    <row r="443" spans="1:8">
      <c r="A443" s="898"/>
      <c r="B443" s="902"/>
      <c r="C443" s="902"/>
      <c r="D443" s="902"/>
      <c r="E443" s="958"/>
      <c r="F443" s="826"/>
      <c r="G443" s="50"/>
      <c r="H443" s="50"/>
    </row>
    <row r="444" spans="1:8">
      <c r="A444" s="898"/>
      <c r="B444" s="902"/>
      <c r="C444" s="902"/>
      <c r="D444" s="902"/>
      <c r="E444" s="958"/>
      <c r="F444" s="826"/>
      <c r="G444" s="50"/>
      <c r="H444" s="50"/>
    </row>
    <row r="445" spans="1:8">
      <c r="A445" s="898"/>
      <c r="B445" s="902"/>
      <c r="C445" s="902"/>
      <c r="D445" s="902"/>
      <c r="E445" s="958"/>
      <c r="F445" s="826"/>
      <c r="G445" s="50"/>
      <c r="H445" s="50"/>
    </row>
    <row r="446" spans="1:8">
      <c r="A446" s="898"/>
      <c r="B446" s="902"/>
      <c r="C446" s="902"/>
      <c r="D446" s="902"/>
      <c r="E446" s="958"/>
      <c r="F446" s="826"/>
      <c r="G446" s="50"/>
      <c r="H446" s="50"/>
    </row>
    <row r="447" spans="1:8">
      <c r="A447" s="898"/>
      <c r="B447" s="902"/>
      <c r="C447" s="902"/>
      <c r="D447" s="902"/>
      <c r="E447" s="958"/>
      <c r="F447" s="826"/>
      <c r="G447" s="50"/>
      <c r="H447" s="50"/>
    </row>
    <row r="448" spans="1:8">
      <c r="A448" s="898"/>
      <c r="B448" s="902"/>
      <c r="C448" s="902"/>
      <c r="D448" s="902"/>
      <c r="E448" s="958"/>
      <c r="F448" s="826"/>
      <c r="G448" s="50"/>
      <c r="H448" s="50"/>
    </row>
    <row r="449" spans="1:8">
      <c r="A449" s="898"/>
      <c r="B449" s="902"/>
      <c r="C449" s="902"/>
      <c r="D449" s="902"/>
      <c r="E449" s="958"/>
      <c r="F449" s="826"/>
      <c r="G449" s="50"/>
      <c r="H449" s="50"/>
    </row>
    <row r="450" spans="1:8">
      <c r="A450" s="898"/>
      <c r="B450" s="902"/>
      <c r="C450" s="902"/>
      <c r="D450" s="902"/>
      <c r="E450" s="958"/>
      <c r="F450" s="826"/>
      <c r="G450" s="50"/>
      <c r="H450" s="50"/>
    </row>
    <row r="451" spans="1:8">
      <c r="A451" s="898"/>
      <c r="B451" s="902"/>
      <c r="C451" s="902"/>
      <c r="D451" s="902"/>
      <c r="E451" s="958"/>
      <c r="F451" s="826"/>
      <c r="G451" s="50"/>
      <c r="H451" s="50"/>
    </row>
    <row r="452" spans="1:8">
      <c r="A452" s="898"/>
      <c r="B452" s="902"/>
      <c r="C452" s="902"/>
      <c r="D452" s="902"/>
      <c r="E452" s="958"/>
      <c r="F452" s="826"/>
      <c r="G452" s="50"/>
      <c r="H452" s="50"/>
    </row>
    <row r="453" spans="1:8">
      <c r="A453" s="898"/>
      <c r="B453" s="902"/>
      <c r="C453" s="902"/>
      <c r="D453" s="902"/>
      <c r="E453" s="958"/>
      <c r="F453" s="826"/>
      <c r="G453" s="50"/>
      <c r="H453" s="50"/>
    </row>
    <row r="454" spans="1:8">
      <c r="A454" s="898"/>
      <c r="B454" s="902"/>
      <c r="C454" s="902"/>
      <c r="D454" s="902"/>
      <c r="E454" s="958"/>
      <c r="F454" s="826"/>
      <c r="G454" s="50"/>
      <c r="H454" s="50"/>
    </row>
    <row r="455" spans="1:8">
      <c r="A455" s="898"/>
      <c r="B455" s="902"/>
      <c r="C455" s="902"/>
      <c r="D455" s="902"/>
      <c r="E455" s="958"/>
      <c r="F455" s="826"/>
      <c r="G455" s="50"/>
      <c r="H455" s="50"/>
    </row>
    <row r="456" spans="1:8">
      <c r="A456" s="898"/>
      <c r="B456" s="902"/>
      <c r="C456" s="902"/>
      <c r="D456" s="902"/>
      <c r="E456" s="958"/>
      <c r="F456" s="826"/>
      <c r="G456" s="50"/>
      <c r="H456" s="50"/>
    </row>
    <row r="457" spans="1:8">
      <c r="A457" s="898"/>
      <c r="B457" s="902"/>
      <c r="C457" s="902"/>
      <c r="D457" s="902"/>
      <c r="E457" s="958"/>
      <c r="F457" s="826"/>
      <c r="G457" s="50"/>
      <c r="H457" s="50"/>
    </row>
    <row r="458" spans="1:8">
      <c r="A458" s="898"/>
      <c r="B458" s="902"/>
      <c r="C458" s="902"/>
      <c r="D458" s="902"/>
      <c r="E458" s="958"/>
      <c r="F458" s="826"/>
      <c r="G458" s="50"/>
      <c r="H458" s="50"/>
    </row>
    <row r="459" spans="1:8">
      <c r="A459" s="898"/>
      <c r="B459" s="902"/>
      <c r="C459" s="902"/>
      <c r="D459" s="902"/>
      <c r="E459" s="958"/>
      <c r="F459" s="826"/>
      <c r="G459" s="50"/>
      <c r="H459" s="50"/>
    </row>
    <row r="460" spans="1:8">
      <c r="A460" s="898"/>
      <c r="B460" s="902"/>
      <c r="C460" s="902"/>
      <c r="D460" s="902"/>
      <c r="E460" s="958"/>
      <c r="F460" s="826"/>
      <c r="G460" s="50"/>
      <c r="H460" s="50"/>
    </row>
    <row r="461" spans="1:8">
      <c r="A461" s="898"/>
      <c r="B461" s="902"/>
      <c r="C461" s="902"/>
      <c r="D461" s="902"/>
      <c r="E461" s="958"/>
      <c r="F461" s="826"/>
      <c r="G461" s="50"/>
      <c r="H461" s="50"/>
    </row>
    <row r="462" spans="1:8">
      <c r="A462" s="898"/>
      <c r="B462" s="902"/>
      <c r="C462" s="902"/>
      <c r="D462" s="902"/>
      <c r="E462" s="958"/>
      <c r="F462" s="826"/>
      <c r="G462" s="50"/>
      <c r="H462" s="50"/>
    </row>
    <row r="463" spans="1:8">
      <c r="A463" s="898"/>
      <c r="B463" s="902"/>
      <c r="C463" s="902"/>
      <c r="D463" s="902"/>
      <c r="E463" s="958"/>
      <c r="F463" s="826"/>
      <c r="G463" s="50"/>
      <c r="H463" s="50"/>
    </row>
    <row r="464" spans="1:8">
      <c r="A464" s="898"/>
      <c r="B464" s="902"/>
      <c r="C464" s="902"/>
      <c r="D464" s="902"/>
      <c r="E464" s="958"/>
      <c r="F464" s="826"/>
      <c r="G464" s="50"/>
      <c r="H464" s="50"/>
    </row>
    <row r="465" spans="1:8">
      <c r="A465" s="898"/>
      <c r="B465" s="902"/>
      <c r="C465" s="902"/>
      <c r="D465" s="902"/>
      <c r="E465" s="958"/>
      <c r="F465" s="826"/>
      <c r="G465" s="50"/>
      <c r="H465" s="50"/>
    </row>
    <row r="466" spans="1:8">
      <c r="A466" s="898"/>
      <c r="B466" s="902"/>
      <c r="C466" s="902"/>
      <c r="D466" s="902"/>
      <c r="E466" s="958"/>
      <c r="F466" s="826"/>
      <c r="G466" s="50"/>
      <c r="H466" s="50"/>
    </row>
    <row r="467" spans="1:8">
      <c r="A467" s="898"/>
      <c r="B467" s="902"/>
      <c r="C467" s="902"/>
      <c r="D467" s="902"/>
      <c r="E467" s="958"/>
      <c r="F467" s="826"/>
      <c r="G467" s="50"/>
      <c r="H467" s="50"/>
    </row>
    <row r="468" spans="1:8">
      <c r="A468" s="898"/>
      <c r="B468" s="902"/>
      <c r="C468" s="902"/>
      <c r="D468" s="902"/>
      <c r="E468" s="958"/>
      <c r="F468" s="826"/>
      <c r="G468" s="50"/>
      <c r="H468" s="50"/>
    </row>
    <row r="469" spans="1:8">
      <c r="A469" s="898"/>
      <c r="B469" s="902"/>
      <c r="C469" s="902"/>
      <c r="D469" s="902"/>
      <c r="E469" s="958"/>
      <c r="F469" s="826"/>
      <c r="G469" s="50"/>
      <c r="H469" s="50"/>
    </row>
    <row r="470" spans="1:8">
      <c r="A470" s="898"/>
      <c r="B470" s="902"/>
      <c r="C470" s="902"/>
      <c r="D470" s="902"/>
      <c r="E470" s="958"/>
      <c r="F470" s="826"/>
      <c r="G470" s="50"/>
      <c r="H470" s="50"/>
    </row>
    <row r="471" spans="1:8">
      <c r="A471" s="898"/>
      <c r="B471" s="902"/>
      <c r="C471" s="902"/>
      <c r="D471" s="902"/>
      <c r="E471" s="958"/>
      <c r="F471" s="826"/>
      <c r="G471" s="50"/>
      <c r="H471" s="50"/>
    </row>
    <row r="472" spans="1:8">
      <c r="A472" s="898"/>
      <c r="B472" s="902"/>
      <c r="C472" s="902"/>
      <c r="D472" s="902"/>
      <c r="E472" s="958"/>
      <c r="F472" s="826"/>
      <c r="G472" s="50"/>
      <c r="H472" s="50"/>
    </row>
    <row r="473" spans="1:8">
      <c r="A473" s="898"/>
      <c r="B473" s="902"/>
      <c r="C473" s="902"/>
      <c r="D473" s="902"/>
      <c r="E473" s="958"/>
      <c r="F473" s="826"/>
      <c r="G473" s="50"/>
      <c r="H473" s="50"/>
    </row>
    <row r="474" spans="1:8">
      <c r="A474" s="898"/>
      <c r="B474" s="902"/>
      <c r="C474" s="902"/>
      <c r="D474" s="902"/>
      <c r="E474" s="958"/>
      <c r="F474" s="826"/>
      <c r="G474" s="50"/>
      <c r="H474" s="50"/>
    </row>
    <row r="475" spans="1:8">
      <c r="A475" s="898"/>
      <c r="B475" s="902"/>
      <c r="C475" s="902"/>
      <c r="D475" s="902"/>
      <c r="E475" s="958"/>
      <c r="F475" s="826"/>
      <c r="G475" s="50"/>
      <c r="H475" s="50"/>
    </row>
    <row r="476" spans="1:8">
      <c r="A476" s="898"/>
      <c r="B476" s="902"/>
      <c r="C476" s="902"/>
      <c r="D476" s="902"/>
      <c r="E476" s="958"/>
      <c r="F476" s="826"/>
      <c r="G476" s="50"/>
      <c r="H476" s="50"/>
    </row>
    <row r="477" spans="1:8">
      <c r="A477" s="898"/>
      <c r="B477" s="902"/>
      <c r="C477" s="902"/>
      <c r="D477" s="902"/>
      <c r="E477" s="958"/>
      <c r="F477" s="826"/>
      <c r="G477" s="50"/>
      <c r="H477" s="50"/>
    </row>
    <row r="478" spans="1:8">
      <c r="A478" s="898"/>
      <c r="B478" s="902"/>
      <c r="C478" s="902"/>
      <c r="D478" s="902"/>
      <c r="E478" s="958"/>
      <c r="F478" s="826"/>
      <c r="G478" s="50"/>
      <c r="H478" s="50"/>
    </row>
    <row r="479" spans="1:8">
      <c r="A479" s="898"/>
      <c r="B479" s="902"/>
      <c r="C479" s="902"/>
      <c r="D479" s="902"/>
      <c r="E479" s="958"/>
      <c r="F479" s="826"/>
      <c r="G479" s="50"/>
      <c r="H479" s="50"/>
    </row>
    <row r="480" spans="1:8">
      <c r="A480" s="898"/>
      <c r="B480" s="902"/>
      <c r="C480" s="902"/>
      <c r="D480" s="902"/>
      <c r="E480" s="958"/>
      <c r="F480" s="826"/>
      <c r="G480" s="50"/>
      <c r="H480" s="50"/>
    </row>
    <row r="481" spans="1:8">
      <c r="A481" s="898"/>
      <c r="B481" s="902"/>
      <c r="C481" s="902"/>
      <c r="D481" s="902"/>
      <c r="E481" s="958"/>
      <c r="F481" s="826"/>
      <c r="G481" s="50"/>
      <c r="H481" s="50"/>
    </row>
    <row r="482" spans="1:8">
      <c r="A482" s="898"/>
      <c r="B482" s="902"/>
      <c r="C482" s="902"/>
      <c r="D482" s="902"/>
      <c r="E482" s="958"/>
      <c r="F482" s="826"/>
      <c r="G482" s="50"/>
      <c r="H482" s="50"/>
    </row>
    <row r="483" spans="1:8">
      <c r="A483" s="898"/>
      <c r="B483" s="902"/>
      <c r="C483" s="902"/>
      <c r="D483" s="902"/>
      <c r="E483" s="958"/>
      <c r="F483" s="826"/>
      <c r="G483" s="50"/>
      <c r="H483" s="50"/>
    </row>
    <row r="484" spans="1:8">
      <c r="A484" s="898"/>
      <c r="B484" s="902"/>
      <c r="C484" s="902"/>
      <c r="D484" s="902"/>
      <c r="E484" s="958"/>
      <c r="F484" s="826"/>
      <c r="G484" s="50"/>
      <c r="H484" s="50"/>
    </row>
    <row r="485" spans="1:8">
      <c r="A485" s="898"/>
      <c r="B485" s="902"/>
      <c r="C485" s="902"/>
      <c r="D485" s="902"/>
      <c r="E485" s="958"/>
      <c r="F485" s="826"/>
      <c r="G485" s="50"/>
      <c r="H485" s="50"/>
    </row>
    <row r="486" spans="1:8">
      <c r="A486" s="898"/>
      <c r="B486" s="902"/>
      <c r="C486" s="902"/>
      <c r="D486" s="902"/>
      <c r="E486" s="958"/>
      <c r="F486" s="826"/>
      <c r="G486" s="50"/>
      <c r="H486" s="50"/>
    </row>
    <row r="487" spans="1:8">
      <c r="A487" s="898"/>
      <c r="B487" s="902"/>
      <c r="C487" s="902"/>
      <c r="D487" s="902"/>
      <c r="E487" s="958"/>
      <c r="F487" s="826"/>
      <c r="G487" s="50"/>
      <c r="H487" s="50"/>
    </row>
    <row r="488" spans="1:8">
      <c r="A488" s="898"/>
      <c r="B488" s="902"/>
      <c r="C488" s="902"/>
      <c r="D488" s="902"/>
      <c r="E488" s="958"/>
      <c r="F488" s="826"/>
      <c r="G488" s="50"/>
      <c r="H488" s="50"/>
    </row>
    <row r="489" spans="1:8">
      <c r="A489" s="898"/>
      <c r="B489" s="902"/>
      <c r="C489" s="902"/>
      <c r="D489" s="902"/>
      <c r="E489" s="958"/>
      <c r="F489" s="826"/>
      <c r="G489" s="50"/>
      <c r="H489" s="50"/>
    </row>
    <row r="490" spans="1:8">
      <c r="A490" s="898"/>
      <c r="B490" s="902"/>
      <c r="C490" s="902"/>
      <c r="D490" s="902"/>
      <c r="E490" s="958"/>
      <c r="F490" s="826"/>
      <c r="G490" s="50"/>
      <c r="H490" s="50"/>
    </row>
    <row r="491" spans="1:8">
      <c r="A491" s="898"/>
      <c r="B491" s="902"/>
      <c r="C491" s="902"/>
      <c r="D491" s="902"/>
      <c r="E491" s="958"/>
      <c r="F491" s="826"/>
      <c r="G491" s="50"/>
      <c r="H491" s="50"/>
    </row>
    <row r="492" spans="1:8">
      <c r="A492" s="898"/>
      <c r="B492" s="902"/>
      <c r="C492" s="902"/>
      <c r="D492" s="902"/>
      <c r="E492" s="958"/>
      <c r="F492" s="826"/>
      <c r="G492" s="50"/>
      <c r="H492" s="50"/>
    </row>
    <row r="493" spans="1:8">
      <c r="A493" s="898"/>
      <c r="B493" s="902"/>
      <c r="C493" s="902"/>
      <c r="D493" s="902"/>
      <c r="E493" s="958"/>
      <c r="F493" s="826"/>
      <c r="G493" s="50"/>
      <c r="H493" s="50"/>
    </row>
    <row r="494" spans="1:8">
      <c r="A494" s="898"/>
      <c r="B494" s="902"/>
      <c r="C494" s="902"/>
      <c r="D494" s="902"/>
      <c r="E494" s="958"/>
      <c r="F494" s="826"/>
      <c r="G494" s="50"/>
      <c r="H494" s="50"/>
    </row>
    <row r="495" spans="1:8">
      <c r="A495" s="898"/>
      <c r="B495" s="902"/>
      <c r="C495" s="902"/>
      <c r="D495" s="902"/>
      <c r="E495" s="958"/>
      <c r="F495" s="826"/>
      <c r="G495" s="50"/>
      <c r="H495" s="50"/>
    </row>
    <row r="496" spans="1:8">
      <c r="A496" s="898"/>
      <c r="B496" s="902"/>
      <c r="C496" s="902"/>
      <c r="D496" s="902"/>
      <c r="E496" s="958"/>
      <c r="F496" s="826"/>
      <c r="G496" s="50"/>
      <c r="H496" s="50"/>
    </row>
    <row r="497" spans="1:8">
      <c r="A497" s="898"/>
      <c r="B497" s="902"/>
      <c r="C497" s="902"/>
      <c r="D497" s="902"/>
      <c r="E497" s="958"/>
      <c r="F497" s="826"/>
      <c r="G497" s="50"/>
      <c r="H497" s="50"/>
    </row>
    <row r="498" spans="1:8">
      <c r="A498" s="898"/>
      <c r="B498" s="902"/>
      <c r="C498" s="902"/>
      <c r="D498" s="902"/>
      <c r="E498" s="958"/>
      <c r="F498" s="826"/>
      <c r="G498" s="50"/>
      <c r="H498" s="50"/>
    </row>
    <row r="499" spans="1:8">
      <c r="A499" s="898"/>
      <c r="B499" s="902"/>
      <c r="C499" s="902"/>
      <c r="D499" s="902"/>
      <c r="E499" s="958"/>
      <c r="F499" s="826"/>
      <c r="G499" s="50"/>
      <c r="H499" s="50"/>
    </row>
    <row r="500" spans="1:8">
      <c r="A500" s="898"/>
      <c r="B500" s="902"/>
      <c r="C500" s="902"/>
      <c r="D500" s="902"/>
      <c r="E500" s="958"/>
      <c r="F500" s="826"/>
      <c r="G500" s="50"/>
      <c r="H500" s="50"/>
    </row>
    <row r="501" spans="1:8">
      <c r="A501" s="898"/>
      <c r="B501" s="902"/>
      <c r="C501" s="902"/>
      <c r="D501" s="902"/>
      <c r="E501" s="958"/>
      <c r="F501" s="826"/>
      <c r="G501" s="50"/>
      <c r="H501" s="50"/>
    </row>
    <row r="502" spans="1:8">
      <c r="A502" s="898"/>
      <c r="B502" s="902"/>
      <c r="C502" s="902"/>
      <c r="D502" s="902"/>
      <c r="E502" s="958"/>
      <c r="F502" s="826"/>
      <c r="G502" s="50"/>
      <c r="H502" s="50"/>
    </row>
    <row r="503" spans="1:8">
      <c r="A503" s="898"/>
      <c r="B503" s="902"/>
      <c r="C503" s="902"/>
      <c r="D503" s="902"/>
      <c r="E503" s="958"/>
      <c r="F503" s="826"/>
      <c r="G503" s="50"/>
      <c r="H503" s="50"/>
    </row>
    <row r="504" spans="1:8">
      <c r="A504" s="898"/>
      <c r="B504" s="902"/>
      <c r="C504" s="902"/>
      <c r="D504" s="902"/>
      <c r="E504" s="958"/>
      <c r="F504" s="826"/>
      <c r="G504" s="50"/>
      <c r="H504" s="50"/>
    </row>
    <row r="505" spans="1:8">
      <c r="A505" s="898"/>
      <c r="B505" s="902"/>
      <c r="C505" s="902"/>
      <c r="D505" s="902"/>
      <c r="E505" s="958"/>
      <c r="F505" s="826"/>
      <c r="G505" s="50"/>
      <c r="H505" s="50"/>
    </row>
    <row r="506" spans="1:8">
      <c r="A506" s="898"/>
      <c r="B506" s="902"/>
      <c r="C506" s="902"/>
      <c r="D506" s="902"/>
      <c r="E506" s="958"/>
      <c r="F506" s="826"/>
      <c r="G506" s="50"/>
      <c r="H506" s="50"/>
    </row>
    <row r="507" spans="1:8">
      <c r="A507" s="898"/>
      <c r="B507" s="902"/>
      <c r="C507" s="902"/>
      <c r="D507" s="902"/>
      <c r="E507" s="958"/>
      <c r="F507" s="826"/>
      <c r="G507" s="50"/>
      <c r="H507" s="50"/>
    </row>
    <row r="508" spans="1:8">
      <c r="A508" s="898"/>
      <c r="B508" s="902"/>
      <c r="C508" s="902"/>
      <c r="D508" s="902"/>
      <c r="E508" s="958"/>
      <c r="F508" s="826"/>
      <c r="G508" s="50"/>
      <c r="H508" s="50"/>
    </row>
    <row r="509" spans="1:8">
      <c r="A509" s="898"/>
      <c r="B509" s="902"/>
      <c r="C509" s="902"/>
      <c r="D509" s="902"/>
      <c r="E509" s="958"/>
      <c r="F509" s="826"/>
      <c r="G509" s="50"/>
      <c r="H509" s="50"/>
    </row>
    <row r="510" spans="1:8">
      <c r="A510" s="898"/>
      <c r="B510" s="902"/>
      <c r="C510" s="902"/>
      <c r="D510" s="902"/>
      <c r="E510" s="958"/>
      <c r="F510" s="826"/>
      <c r="G510" s="50"/>
      <c r="H510" s="50"/>
    </row>
    <row r="511" spans="1:8">
      <c r="A511" s="898"/>
      <c r="B511" s="902"/>
      <c r="C511" s="902"/>
      <c r="D511" s="902"/>
      <c r="E511" s="958"/>
      <c r="F511" s="826"/>
      <c r="G511" s="50"/>
      <c r="H511" s="50"/>
    </row>
    <row r="512" spans="1:8">
      <c r="A512" s="898"/>
      <c r="B512" s="902"/>
      <c r="C512" s="902"/>
      <c r="D512" s="902"/>
      <c r="E512" s="958"/>
      <c r="F512" s="826"/>
      <c r="G512" s="50"/>
      <c r="H512" s="50"/>
    </row>
    <row r="513" spans="1:8">
      <c r="A513" s="898"/>
      <c r="B513" s="902"/>
      <c r="C513" s="902"/>
      <c r="D513" s="902"/>
      <c r="E513" s="958"/>
      <c r="F513" s="826"/>
      <c r="G513" s="50"/>
      <c r="H513" s="50"/>
    </row>
    <row r="514" spans="1:8">
      <c r="A514" s="898"/>
      <c r="B514" s="902"/>
      <c r="C514" s="902"/>
      <c r="D514" s="902"/>
      <c r="E514" s="958"/>
      <c r="F514" s="826"/>
      <c r="G514" s="50"/>
      <c r="H514" s="50"/>
    </row>
    <row r="515" spans="1:8">
      <c r="A515" s="898"/>
      <c r="B515" s="902"/>
      <c r="C515" s="902"/>
      <c r="D515" s="902"/>
      <c r="E515" s="958"/>
      <c r="F515" s="826"/>
      <c r="G515" s="50"/>
      <c r="H515" s="50"/>
    </row>
    <row r="516" spans="1:8">
      <c r="A516" s="898"/>
      <c r="B516" s="902"/>
      <c r="C516" s="902"/>
      <c r="D516" s="902"/>
      <c r="E516" s="958"/>
      <c r="F516" s="826"/>
      <c r="G516" s="50"/>
      <c r="H516" s="50"/>
    </row>
    <row r="517" spans="1:8">
      <c r="A517" s="898"/>
      <c r="B517" s="902"/>
      <c r="C517" s="902"/>
      <c r="D517" s="902"/>
      <c r="E517" s="958"/>
      <c r="F517" s="826"/>
      <c r="G517" s="50"/>
      <c r="H517" s="50"/>
    </row>
    <row r="518" spans="1:8">
      <c r="A518" s="898"/>
      <c r="B518" s="902"/>
      <c r="C518" s="902"/>
      <c r="D518" s="902"/>
      <c r="E518" s="958"/>
      <c r="F518" s="826"/>
      <c r="G518" s="50"/>
      <c r="H518" s="50"/>
    </row>
    <row r="519" spans="1:8">
      <c r="A519" s="898"/>
      <c r="B519" s="902"/>
      <c r="C519" s="902"/>
      <c r="D519" s="902"/>
      <c r="E519" s="958"/>
      <c r="F519" s="826"/>
      <c r="G519" s="50"/>
      <c r="H519" s="50"/>
    </row>
    <row r="520" spans="1:8">
      <c r="A520" s="898"/>
      <c r="B520" s="902"/>
      <c r="C520" s="902"/>
      <c r="D520" s="902"/>
      <c r="E520" s="958"/>
      <c r="F520" s="826"/>
      <c r="G520" s="50"/>
      <c r="H520" s="50"/>
    </row>
    <row r="521" spans="1:8">
      <c r="A521" s="898"/>
      <c r="B521" s="902"/>
      <c r="C521" s="902"/>
      <c r="D521" s="902"/>
      <c r="E521" s="958"/>
      <c r="F521" s="826"/>
      <c r="G521" s="50"/>
      <c r="H521" s="50"/>
    </row>
    <row r="522" spans="1:8">
      <c r="A522" s="898"/>
      <c r="B522" s="902"/>
      <c r="C522" s="902"/>
      <c r="D522" s="902"/>
      <c r="E522" s="958"/>
      <c r="F522" s="826"/>
      <c r="G522" s="50"/>
      <c r="H522" s="50"/>
    </row>
    <row r="523" spans="1:8">
      <c r="A523" s="898"/>
      <c r="B523" s="902"/>
      <c r="C523" s="902"/>
      <c r="D523" s="902"/>
      <c r="E523" s="958"/>
      <c r="F523" s="826"/>
      <c r="G523" s="50"/>
      <c r="H523" s="50"/>
    </row>
    <row r="524" spans="1:8">
      <c r="A524" s="898"/>
      <c r="B524" s="902"/>
      <c r="C524" s="902"/>
      <c r="D524" s="902"/>
      <c r="E524" s="958"/>
      <c r="F524" s="826"/>
      <c r="G524" s="50"/>
      <c r="H524" s="50"/>
    </row>
    <row r="525" spans="1:8">
      <c r="A525" s="898"/>
      <c r="B525" s="902"/>
      <c r="C525" s="902"/>
      <c r="D525" s="902"/>
      <c r="E525" s="958"/>
      <c r="F525" s="826"/>
      <c r="G525" s="50"/>
      <c r="H525" s="50"/>
    </row>
    <row r="526" spans="1:8">
      <c r="A526" s="898"/>
      <c r="B526" s="902"/>
      <c r="C526" s="902"/>
      <c r="D526" s="902"/>
      <c r="E526" s="958"/>
      <c r="F526" s="826"/>
      <c r="G526" s="50"/>
      <c r="H526" s="50"/>
    </row>
    <row r="527" spans="1:8">
      <c r="A527" s="898"/>
      <c r="B527" s="902"/>
      <c r="C527" s="902"/>
      <c r="D527" s="902"/>
      <c r="E527" s="958"/>
      <c r="F527" s="826"/>
      <c r="G527" s="50"/>
      <c r="H527" s="50"/>
    </row>
    <row r="528" spans="1:8">
      <c r="A528" s="898"/>
      <c r="B528" s="902"/>
      <c r="C528" s="902"/>
      <c r="D528" s="902"/>
      <c r="E528" s="958"/>
      <c r="F528" s="826"/>
      <c r="G528" s="50"/>
      <c r="H528" s="50"/>
    </row>
    <row r="529" spans="1:8">
      <c r="A529" s="898"/>
      <c r="B529" s="902"/>
      <c r="C529" s="902"/>
      <c r="D529" s="902"/>
      <c r="E529" s="958"/>
      <c r="F529" s="826"/>
      <c r="G529" s="50"/>
      <c r="H529" s="50"/>
    </row>
    <row r="530" spans="1:8">
      <c r="A530" s="898"/>
      <c r="B530" s="902"/>
      <c r="C530" s="902"/>
      <c r="D530" s="902"/>
      <c r="E530" s="958"/>
      <c r="F530" s="826"/>
      <c r="G530" s="50"/>
      <c r="H530" s="50"/>
    </row>
    <row r="531" spans="1:8">
      <c r="A531" s="898"/>
      <c r="B531" s="902"/>
      <c r="C531" s="902"/>
      <c r="D531" s="902"/>
      <c r="E531" s="958"/>
      <c r="F531" s="826"/>
      <c r="G531" s="50"/>
      <c r="H531" s="50"/>
    </row>
    <row r="532" spans="1:8">
      <c r="A532" s="898"/>
      <c r="B532" s="902"/>
      <c r="C532" s="902"/>
      <c r="D532" s="902"/>
      <c r="E532" s="958"/>
      <c r="F532" s="826"/>
      <c r="G532" s="50"/>
      <c r="H532" s="50"/>
    </row>
    <row r="533" spans="1:8">
      <c r="A533" s="898"/>
      <c r="B533" s="902"/>
      <c r="C533" s="902"/>
      <c r="D533" s="902"/>
      <c r="E533" s="958"/>
      <c r="F533" s="826"/>
      <c r="G533" s="50"/>
      <c r="H533" s="50"/>
    </row>
    <row r="534" spans="1:8">
      <c r="A534" s="898"/>
      <c r="B534" s="902"/>
      <c r="C534" s="902"/>
      <c r="D534" s="902"/>
      <c r="E534" s="958"/>
      <c r="F534" s="826"/>
      <c r="G534" s="50"/>
      <c r="H534" s="50"/>
    </row>
    <row r="535" spans="1:8">
      <c r="A535" s="898"/>
      <c r="B535" s="902"/>
      <c r="C535" s="902"/>
      <c r="D535" s="902"/>
      <c r="E535" s="958"/>
      <c r="F535" s="826"/>
      <c r="G535" s="50"/>
      <c r="H535" s="50"/>
    </row>
    <row r="536" spans="1:8">
      <c r="A536" s="898"/>
      <c r="B536" s="902"/>
      <c r="C536" s="902"/>
      <c r="D536" s="902"/>
      <c r="E536" s="958"/>
      <c r="F536" s="826"/>
      <c r="G536" s="50"/>
      <c r="H536" s="50"/>
    </row>
    <row r="537" spans="1:8">
      <c r="A537" s="898"/>
      <c r="B537" s="902"/>
      <c r="C537" s="902"/>
      <c r="D537" s="902"/>
      <c r="E537" s="958"/>
      <c r="F537" s="826"/>
      <c r="G537" s="50"/>
      <c r="H537" s="50"/>
    </row>
    <row r="538" spans="1:8">
      <c r="A538" s="898"/>
      <c r="B538" s="902"/>
      <c r="C538" s="902"/>
      <c r="D538" s="902"/>
      <c r="E538" s="958"/>
      <c r="F538" s="826"/>
      <c r="G538" s="50"/>
      <c r="H538" s="50"/>
    </row>
    <row r="539" spans="1:8">
      <c r="A539" s="898"/>
      <c r="B539" s="902"/>
      <c r="C539" s="902"/>
      <c r="D539" s="902"/>
      <c r="E539" s="958"/>
      <c r="F539" s="826"/>
      <c r="G539" s="50"/>
      <c r="H539" s="50"/>
    </row>
    <row r="540" spans="1:8">
      <c r="A540" s="898"/>
      <c r="B540" s="902"/>
      <c r="C540" s="902"/>
      <c r="D540" s="902"/>
      <c r="E540" s="958"/>
      <c r="F540" s="826"/>
      <c r="G540" s="50"/>
      <c r="H540" s="50"/>
    </row>
    <row r="541" spans="1:8">
      <c r="A541" s="898"/>
      <c r="B541" s="902"/>
      <c r="C541" s="902"/>
      <c r="D541" s="902"/>
      <c r="E541" s="958"/>
      <c r="F541" s="826"/>
      <c r="G541" s="50"/>
      <c r="H541" s="50"/>
    </row>
    <row r="542" spans="1:8">
      <c r="A542" s="898"/>
      <c r="B542" s="902"/>
      <c r="C542" s="902"/>
      <c r="D542" s="902"/>
      <c r="E542" s="958"/>
      <c r="F542" s="826"/>
      <c r="G542" s="50"/>
      <c r="H542" s="50"/>
    </row>
    <row r="543" spans="1:8">
      <c r="A543" s="898"/>
      <c r="B543" s="902"/>
      <c r="C543" s="902"/>
      <c r="D543" s="902"/>
      <c r="E543" s="958"/>
      <c r="F543" s="826"/>
      <c r="G543" s="50"/>
      <c r="H543" s="50"/>
    </row>
    <row r="544" spans="1:8">
      <c r="A544" s="898"/>
      <c r="B544" s="902"/>
      <c r="C544" s="902"/>
      <c r="D544" s="902"/>
      <c r="E544" s="958"/>
      <c r="F544" s="826"/>
      <c r="G544" s="50"/>
      <c r="H544" s="50"/>
    </row>
    <row r="545" spans="1:8">
      <c r="A545" s="898"/>
      <c r="B545" s="902"/>
      <c r="C545" s="902"/>
      <c r="D545" s="902"/>
      <c r="E545" s="958"/>
      <c r="F545" s="826"/>
      <c r="G545" s="50"/>
      <c r="H545" s="50"/>
    </row>
    <row r="546" spans="1:8">
      <c r="A546" s="898"/>
      <c r="B546" s="902"/>
      <c r="C546" s="902"/>
      <c r="D546" s="902"/>
      <c r="E546" s="958"/>
      <c r="F546" s="826"/>
      <c r="G546" s="50"/>
      <c r="H546" s="50"/>
    </row>
    <row r="547" spans="1:8">
      <c r="A547" s="898"/>
      <c r="B547" s="902"/>
      <c r="C547" s="902"/>
      <c r="D547" s="902"/>
      <c r="E547" s="958"/>
      <c r="F547" s="826"/>
      <c r="G547" s="50"/>
      <c r="H547" s="50"/>
    </row>
    <row r="548" spans="1:8">
      <c r="A548" s="898"/>
      <c r="B548" s="902"/>
      <c r="C548" s="902"/>
      <c r="D548" s="902"/>
      <c r="E548" s="958"/>
      <c r="F548" s="826"/>
      <c r="G548" s="50"/>
      <c r="H548" s="50"/>
    </row>
    <row r="549" spans="1:8">
      <c r="A549" s="898"/>
      <c r="B549" s="902"/>
      <c r="C549" s="902"/>
      <c r="D549" s="902"/>
      <c r="E549" s="958"/>
      <c r="F549" s="826"/>
      <c r="G549" s="50"/>
      <c r="H549" s="50"/>
    </row>
    <row r="550" spans="1:8">
      <c r="A550" s="898"/>
      <c r="B550" s="902"/>
      <c r="C550" s="902"/>
      <c r="D550" s="902"/>
      <c r="E550" s="958"/>
      <c r="F550" s="826"/>
      <c r="G550" s="50"/>
      <c r="H550" s="50"/>
    </row>
    <row r="551" spans="1:8">
      <c r="A551" s="898"/>
      <c r="B551" s="902"/>
      <c r="C551" s="902"/>
      <c r="D551" s="902"/>
      <c r="E551" s="958"/>
      <c r="F551" s="826"/>
      <c r="G551" s="50"/>
      <c r="H551" s="50"/>
    </row>
    <row r="552" spans="1:8">
      <c r="A552" s="898"/>
      <c r="B552" s="902"/>
      <c r="C552" s="902"/>
      <c r="D552" s="902"/>
      <c r="E552" s="958"/>
      <c r="F552" s="826"/>
      <c r="G552" s="50"/>
      <c r="H552" s="50"/>
    </row>
    <row r="553" spans="1:8">
      <c r="A553" s="898"/>
      <c r="B553" s="902"/>
      <c r="C553" s="902"/>
      <c r="D553" s="902"/>
      <c r="E553" s="958"/>
      <c r="F553" s="826"/>
      <c r="G553" s="50"/>
      <c r="H553" s="50"/>
    </row>
    <row r="554" spans="1:8">
      <c r="A554" s="898"/>
      <c r="B554" s="902"/>
      <c r="C554" s="902"/>
      <c r="D554" s="902"/>
      <c r="E554" s="958"/>
      <c r="F554" s="826"/>
      <c r="G554" s="50"/>
      <c r="H554" s="50"/>
    </row>
    <row r="555" spans="1:8">
      <c r="A555" s="898"/>
      <c r="B555" s="902"/>
      <c r="C555" s="902"/>
      <c r="D555" s="902"/>
      <c r="E555" s="958"/>
      <c r="F555" s="826"/>
      <c r="G555" s="50"/>
      <c r="H555" s="50"/>
    </row>
    <row r="556" spans="1:8">
      <c r="A556" s="898"/>
      <c r="B556" s="902"/>
      <c r="C556" s="902"/>
      <c r="D556" s="902"/>
      <c r="E556" s="958"/>
      <c r="F556" s="826"/>
      <c r="G556" s="50"/>
      <c r="H556" s="50"/>
    </row>
    <row r="557" spans="1:8">
      <c r="A557" s="898"/>
      <c r="B557" s="902"/>
      <c r="C557" s="902"/>
      <c r="D557" s="902"/>
      <c r="E557" s="958"/>
      <c r="F557" s="826"/>
      <c r="G557" s="50"/>
      <c r="H557" s="50"/>
    </row>
    <row r="558" spans="1:8">
      <c r="A558" s="898"/>
      <c r="B558" s="902"/>
      <c r="C558" s="902"/>
      <c r="D558" s="902"/>
      <c r="E558" s="958"/>
      <c r="F558" s="826"/>
      <c r="G558" s="50"/>
      <c r="H558" s="50"/>
    </row>
    <row r="559" spans="1:8">
      <c r="A559" s="898"/>
      <c r="B559" s="902"/>
      <c r="C559" s="902"/>
      <c r="D559" s="902"/>
      <c r="E559" s="958"/>
      <c r="F559" s="826"/>
      <c r="G559" s="50"/>
      <c r="H559" s="50"/>
    </row>
    <row r="560" spans="1:8">
      <c r="A560" s="898"/>
      <c r="B560" s="902"/>
      <c r="C560" s="902"/>
      <c r="D560" s="902"/>
      <c r="E560" s="958"/>
      <c r="F560" s="826"/>
      <c r="G560" s="50"/>
      <c r="H560" s="50"/>
    </row>
    <row r="561" spans="1:8">
      <c r="A561" s="898"/>
      <c r="B561" s="902"/>
      <c r="C561" s="902"/>
      <c r="D561" s="902"/>
      <c r="E561" s="958"/>
      <c r="F561" s="826"/>
      <c r="G561" s="50"/>
      <c r="H561" s="50"/>
    </row>
    <row r="562" spans="1:8">
      <c r="A562" s="898"/>
      <c r="B562" s="902"/>
      <c r="C562" s="902"/>
      <c r="D562" s="902"/>
      <c r="E562" s="958"/>
      <c r="F562" s="826"/>
      <c r="G562" s="50"/>
      <c r="H562" s="50"/>
    </row>
    <row r="563" spans="1:8">
      <c r="A563" s="898"/>
      <c r="B563" s="902"/>
      <c r="C563" s="902"/>
      <c r="D563" s="902"/>
      <c r="E563" s="958"/>
      <c r="F563" s="826"/>
      <c r="G563" s="50"/>
      <c r="H563" s="50"/>
    </row>
    <row r="564" spans="1:8">
      <c r="A564" s="898"/>
      <c r="B564" s="902"/>
      <c r="C564" s="902"/>
      <c r="D564" s="902"/>
      <c r="E564" s="958"/>
      <c r="F564" s="826"/>
      <c r="G564" s="50"/>
      <c r="H564" s="50"/>
    </row>
    <row r="565" spans="1:8">
      <c r="A565" s="898"/>
      <c r="B565" s="902"/>
      <c r="C565" s="902"/>
      <c r="D565" s="902"/>
      <c r="E565" s="958"/>
      <c r="F565" s="826"/>
      <c r="G565" s="50"/>
      <c r="H565" s="50"/>
    </row>
    <row r="566" spans="1:8">
      <c r="A566" s="898"/>
      <c r="B566" s="902"/>
      <c r="C566" s="902"/>
      <c r="D566" s="902"/>
      <c r="E566" s="958"/>
      <c r="F566" s="826"/>
      <c r="G566" s="50"/>
      <c r="H566" s="50"/>
    </row>
    <row r="567" spans="1:8">
      <c r="A567" s="898"/>
      <c r="B567" s="902"/>
      <c r="C567" s="902"/>
      <c r="D567" s="902"/>
      <c r="E567" s="958"/>
      <c r="F567" s="826"/>
      <c r="G567" s="50"/>
      <c r="H567" s="50"/>
    </row>
    <row r="568" spans="1:8">
      <c r="A568" s="898"/>
      <c r="B568" s="902"/>
      <c r="C568" s="902"/>
      <c r="D568" s="902"/>
      <c r="E568" s="958"/>
      <c r="F568" s="826"/>
      <c r="G568" s="50"/>
      <c r="H568" s="50"/>
    </row>
    <row r="569" spans="1:8">
      <c r="A569" s="898"/>
      <c r="B569" s="902"/>
      <c r="C569" s="902"/>
      <c r="D569" s="902"/>
      <c r="E569" s="958"/>
      <c r="F569" s="826"/>
      <c r="G569" s="50"/>
      <c r="H569" s="50"/>
    </row>
    <row r="570" spans="1:8">
      <c r="A570" s="898"/>
      <c r="B570" s="902"/>
      <c r="C570" s="902"/>
      <c r="D570" s="902"/>
      <c r="E570" s="958"/>
      <c r="F570" s="826"/>
      <c r="G570" s="50"/>
      <c r="H570" s="50"/>
    </row>
    <row r="571" spans="1:8">
      <c r="A571" s="898"/>
      <c r="B571" s="902"/>
      <c r="C571" s="902"/>
      <c r="D571" s="902"/>
      <c r="E571" s="958"/>
      <c r="F571" s="826"/>
      <c r="G571" s="50"/>
      <c r="H571" s="50"/>
    </row>
    <row r="572" spans="1:8">
      <c r="A572" s="898"/>
      <c r="B572" s="902"/>
      <c r="C572" s="902"/>
      <c r="D572" s="902"/>
      <c r="E572" s="958"/>
      <c r="F572" s="826"/>
      <c r="G572" s="50"/>
      <c r="H572" s="50"/>
    </row>
    <row r="573" spans="1:8">
      <c r="A573" s="898"/>
      <c r="B573" s="902"/>
      <c r="C573" s="902"/>
      <c r="D573" s="902"/>
      <c r="E573" s="958"/>
      <c r="F573" s="826"/>
      <c r="G573" s="50"/>
      <c r="H573" s="50"/>
    </row>
    <row r="574" spans="1:8">
      <c r="A574" s="898"/>
      <c r="B574" s="902"/>
      <c r="C574" s="902"/>
      <c r="D574" s="902"/>
      <c r="E574" s="958"/>
      <c r="F574" s="826"/>
      <c r="G574" s="50"/>
      <c r="H574" s="50"/>
    </row>
    <row r="575" spans="1:8">
      <c r="A575" s="898"/>
      <c r="B575" s="902"/>
      <c r="C575" s="902"/>
      <c r="D575" s="902"/>
      <c r="E575" s="958"/>
      <c r="F575" s="826"/>
      <c r="G575" s="50"/>
      <c r="H575" s="50"/>
    </row>
    <row r="576" spans="1:8">
      <c r="A576" s="898"/>
      <c r="B576" s="902"/>
      <c r="C576" s="902"/>
      <c r="D576" s="902"/>
      <c r="E576" s="958"/>
      <c r="F576" s="826"/>
      <c r="G576" s="50"/>
      <c r="H576" s="50"/>
    </row>
    <row r="577" spans="1:8">
      <c r="A577" s="898"/>
      <c r="B577" s="902"/>
      <c r="C577" s="902"/>
      <c r="D577" s="902"/>
      <c r="E577" s="958"/>
      <c r="F577" s="826"/>
      <c r="G577" s="50"/>
      <c r="H577" s="50"/>
    </row>
    <row r="578" spans="1:8">
      <c r="A578" s="898"/>
      <c r="B578" s="902"/>
      <c r="C578" s="902"/>
      <c r="D578" s="902"/>
      <c r="E578" s="958"/>
      <c r="F578" s="826"/>
      <c r="G578" s="50"/>
      <c r="H578" s="50"/>
    </row>
    <row r="579" spans="1:8">
      <c r="A579" s="898"/>
      <c r="B579" s="902"/>
      <c r="C579" s="902"/>
      <c r="D579" s="902"/>
      <c r="E579" s="958"/>
      <c r="F579" s="826"/>
      <c r="G579" s="50"/>
      <c r="H579" s="50"/>
    </row>
    <row r="580" spans="1:8">
      <c r="A580" s="898"/>
      <c r="B580" s="902"/>
      <c r="C580" s="902"/>
      <c r="D580" s="902"/>
      <c r="E580" s="958"/>
      <c r="F580" s="826"/>
      <c r="G580" s="50"/>
      <c r="H580" s="50"/>
    </row>
    <row r="581" spans="1:8">
      <c r="A581" s="898"/>
      <c r="B581" s="902"/>
      <c r="C581" s="902"/>
      <c r="D581" s="902"/>
      <c r="E581" s="958"/>
      <c r="F581" s="826"/>
      <c r="G581" s="50"/>
      <c r="H581" s="50"/>
    </row>
    <row r="582" spans="1:8">
      <c r="A582" s="898"/>
      <c r="B582" s="902"/>
      <c r="C582" s="902"/>
      <c r="D582" s="902"/>
      <c r="E582" s="958"/>
      <c r="F582" s="826"/>
      <c r="G582" s="50"/>
      <c r="H582" s="50"/>
    </row>
    <row r="583" spans="1:8">
      <c r="A583" s="898"/>
      <c r="B583" s="902"/>
      <c r="C583" s="902"/>
      <c r="D583" s="902"/>
      <c r="E583" s="958"/>
      <c r="F583" s="826"/>
      <c r="G583" s="50"/>
      <c r="H583" s="50"/>
    </row>
    <row r="584" spans="1:8">
      <c r="A584" s="898"/>
      <c r="B584" s="902"/>
      <c r="C584" s="902"/>
      <c r="D584" s="902"/>
      <c r="E584" s="958"/>
      <c r="F584" s="826"/>
      <c r="G584" s="50"/>
      <c r="H584" s="50"/>
    </row>
    <row r="585" spans="1:8">
      <c r="A585" s="898"/>
      <c r="B585" s="902"/>
      <c r="C585" s="902"/>
      <c r="D585" s="902"/>
      <c r="E585" s="958"/>
      <c r="F585" s="826"/>
      <c r="G585" s="50"/>
      <c r="H585" s="50"/>
    </row>
    <row r="586" spans="1:8">
      <c r="A586" s="898"/>
      <c r="B586" s="902"/>
      <c r="C586" s="902"/>
      <c r="D586" s="902"/>
      <c r="E586" s="958"/>
      <c r="F586" s="826"/>
      <c r="G586" s="50"/>
      <c r="H586" s="50"/>
    </row>
    <row r="587" spans="1:8">
      <c r="A587" s="898"/>
      <c r="B587" s="902"/>
      <c r="C587" s="902"/>
      <c r="D587" s="902"/>
      <c r="E587" s="958"/>
      <c r="F587" s="826"/>
      <c r="G587" s="50"/>
      <c r="H587" s="50"/>
    </row>
    <row r="588" spans="1:8">
      <c r="A588" s="898"/>
      <c r="B588" s="902"/>
      <c r="C588" s="902"/>
      <c r="D588" s="902"/>
      <c r="E588" s="958"/>
      <c r="F588" s="826"/>
      <c r="G588" s="50"/>
      <c r="H588" s="50"/>
    </row>
    <row r="589" spans="1:8">
      <c r="A589" s="898"/>
      <c r="B589" s="902"/>
      <c r="C589" s="902"/>
      <c r="D589" s="902"/>
      <c r="E589" s="958"/>
      <c r="F589" s="826"/>
      <c r="G589" s="50"/>
      <c r="H589" s="50"/>
    </row>
    <row r="590" spans="1:8">
      <c r="A590" s="898"/>
      <c r="B590" s="902"/>
      <c r="C590" s="902"/>
      <c r="D590" s="902"/>
      <c r="E590" s="958"/>
      <c r="F590" s="826"/>
      <c r="G590" s="50"/>
      <c r="H590" s="50"/>
    </row>
    <row r="591" spans="1:8">
      <c r="A591" s="898"/>
      <c r="B591" s="902"/>
      <c r="C591" s="902"/>
      <c r="D591" s="902"/>
      <c r="E591" s="958"/>
      <c r="F591" s="826"/>
      <c r="G591" s="50"/>
      <c r="H591" s="50"/>
    </row>
    <row r="592" spans="1:8">
      <c r="A592" s="898"/>
      <c r="B592" s="902"/>
      <c r="C592" s="902"/>
      <c r="D592" s="902"/>
      <c r="E592" s="958"/>
      <c r="F592" s="826"/>
      <c r="G592" s="50"/>
      <c r="H592" s="50"/>
    </row>
    <row r="593" spans="1:8">
      <c r="A593" s="898"/>
      <c r="B593" s="902"/>
      <c r="C593" s="902"/>
      <c r="D593" s="902"/>
      <c r="E593" s="958"/>
      <c r="F593" s="826"/>
      <c r="G593" s="50"/>
      <c r="H593" s="50"/>
    </row>
    <row r="594" spans="1:8">
      <c r="A594" s="898"/>
      <c r="B594" s="902"/>
      <c r="C594" s="902"/>
      <c r="D594" s="902"/>
      <c r="E594" s="958"/>
      <c r="F594" s="826"/>
      <c r="G594" s="50"/>
      <c r="H594" s="50"/>
    </row>
    <row r="595" spans="1:8">
      <c r="A595" s="898"/>
      <c r="B595" s="902"/>
      <c r="C595" s="902"/>
      <c r="D595" s="902"/>
      <c r="E595" s="958"/>
      <c r="F595" s="826"/>
      <c r="G595" s="50"/>
      <c r="H595" s="50"/>
    </row>
    <row r="596" spans="1:8">
      <c r="A596" s="898"/>
      <c r="B596" s="902"/>
      <c r="C596" s="902"/>
      <c r="D596" s="902"/>
      <c r="E596" s="958"/>
      <c r="F596" s="826"/>
      <c r="G596" s="50"/>
      <c r="H596" s="50"/>
    </row>
    <row r="597" spans="1:8">
      <c r="A597" s="898"/>
      <c r="B597" s="902"/>
      <c r="C597" s="902"/>
      <c r="D597" s="902"/>
      <c r="E597" s="958"/>
      <c r="F597" s="826"/>
      <c r="G597" s="50"/>
      <c r="H597" s="50"/>
    </row>
    <row r="598" spans="1:8">
      <c r="A598" s="898"/>
      <c r="B598" s="902"/>
      <c r="C598" s="902"/>
      <c r="D598" s="902"/>
      <c r="E598" s="958"/>
      <c r="F598" s="826"/>
      <c r="G598" s="50"/>
      <c r="H598" s="50"/>
    </row>
    <row r="599" spans="1:8">
      <c r="A599" s="898"/>
      <c r="B599" s="902"/>
      <c r="C599" s="902"/>
      <c r="D599" s="902"/>
      <c r="E599" s="958"/>
      <c r="F599" s="826"/>
      <c r="G599" s="50"/>
      <c r="H599" s="50"/>
    </row>
    <row r="600" spans="1:8">
      <c r="A600" s="898"/>
      <c r="B600" s="902"/>
      <c r="C600" s="902"/>
      <c r="D600" s="902"/>
      <c r="E600" s="958"/>
      <c r="F600" s="826"/>
      <c r="G600" s="50"/>
      <c r="H600" s="50"/>
    </row>
    <row r="601" spans="1:8">
      <c r="A601" s="898"/>
      <c r="B601" s="902"/>
      <c r="C601" s="902"/>
      <c r="D601" s="902"/>
      <c r="E601" s="958"/>
      <c r="F601" s="826"/>
      <c r="G601" s="50"/>
      <c r="H601" s="50"/>
    </row>
    <row r="602" spans="1:8">
      <c r="A602" s="898"/>
      <c r="B602" s="902"/>
      <c r="C602" s="902"/>
      <c r="D602" s="902"/>
      <c r="E602" s="958"/>
      <c r="F602" s="826"/>
      <c r="G602" s="50"/>
      <c r="H602" s="50"/>
    </row>
    <row r="603" spans="1:8">
      <c r="A603" s="898"/>
      <c r="B603" s="902"/>
      <c r="C603" s="902"/>
      <c r="D603" s="902"/>
      <c r="E603" s="958"/>
      <c r="F603" s="826"/>
      <c r="G603" s="50"/>
      <c r="H603" s="50"/>
    </row>
    <row r="604" spans="1:8">
      <c r="A604" s="898"/>
      <c r="B604" s="902"/>
      <c r="C604" s="902"/>
      <c r="D604" s="902"/>
      <c r="E604" s="958"/>
      <c r="F604" s="826"/>
      <c r="G604" s="50"/>
      <c r="H604" s="50"/>
    </row>
    <row r="605" spans="1:8">
      <c r="A605" s="898"/>
      <c r="B605" s="902"/>
      <c r="C605" s="902"/>
      <c r="D605" s="902"/>
      <c r="E605" s="958"/>
      <c r="F605" s="826"/>
      <c r="G605" s="50"/>
      <c r="H605" s="50"/>
    </row>
    <row r="606" spans="1:8">
      <c r="A606" s="898"/>
      <c r="B606" s="902"/>
      <c r="C606" s="902"/>
      <c r="D606" s="902"/>
      <c r="E606" s="958"/>
      <c r="F606" s="826"/>
      <c r="G606" s="50"/>
      <c r="H606" s="50"/>
    </row>
    <row r="607" spans="1:8">
      <c r="A607" s="898"/>
      <c r="B607" s="902"/>
      <c r="C607" s="902"/>
      <c r="D607" s="902"/>
      <c r="E607" s="958"/>
      <c r="F607" s="826"/>
      <c r="G607" s="50"/>
      <c r="H607" s="50"/>
    </row>
    <row r="608" spans="1:8">
      <c r="A608" s="898"/>
      <c r="B608" s="902"/>
      <c r="C608" s="902"/>
      <c r="D608" s="902"/>
      <c r="E608" s="958"/>
      <c r="F608" s="826"/>
      <c r="G608" s="50"/>
      <c r="H608" s="50"/>
    </row>
    <row r="609" spans="1:8">
      <c r="A609" s="898"/>
      <c r="B609" s="902"/>
      <c r="C609" s="902"/>
      <c r="D609" s="902"/>
      <c r="E609" s="958"/>
      <c r="F609" s="826"/>
      <c r="G609" s="50"/>
      <c r="H609" s="50"/>
    </row>
    <row r="610" spans="1:8">
      <c r="A610" s="898"/>
      <c r="B610" s="902"/>
      <c r="C610" s="902"/>
      <c r="D610" s="902"/>
      <c r="E610" s="958"/>
      <c r="F610" s="826"/>
      <c r="G610" s="50"/>
      <c r="H610" s="50"/>
    </row>
    <row r="611" spans="1:8">
      <c r="A611" s="898"/>
      <c r="B611" s="902"/>
      <c r="C611" s="902"/>
      <c r="D611" s="902"/>
      <c r="E611" s="958"/>
      <c r="F611" s="826"/>
      <c r="G611" s="50"/>
      <c r="H611" s="50"/>
    </row>
    <row r="612" spans="1:8">
      <c r="A612" s="898"/>
      <c r="B612" s="902"/>
      <c r="C612" s="902"/>
      <c r="D612" s="902"/>
      <c r="E612" s="958"/>
      <c r="F612" s="826"/>
      <c r="G612" s="50"/>
      <c r="H612" s="50"/>
    </row>
    <row r="613" spans="1:8">
      <c r="A613" s="898"/>
      <c r="B613" s="902"/>
      <c r="C613" s="902"/>
      <c r="D613" s="902"/>
      <c r="E613" s="958"/>
      <c r="F613" s="826"/>
      <c r="G613" s="50"/>
      <c r="H613" s="50"/>
    </row>
    <row r="614" spans="1:8">
      <c r="A614" s="898"/>
      <c r="B614" s="902"/>
      <c r="C614" s="902"/>
      <c r="D614" s="902"/>
      <c r="E614" s="958"/>
      <c r="F614" s="826"/>
      <c r="G614" s="50"/>
      <c r="H614" s="50"/>
    </row>
    <row r="615" spans="1:8">
      <c r="A615" s="898"/>
      <c r="B615" s="902"/>
      <c r="C615" s="902"/>
      <c r="D615" s="902"/>
      <c r="E615" s="958"/>
      <c r="F615" s="826"/>
      <c r="G615" s="50"/>
      <c r="H615" s="50"/>
    </row>
    <row r="616" spans="1:8">
      <c r="A616" s="898"/>
      <c r="B616" s="902"/>
      <c r="C616" s="902"/>
      <c r="D616" s="902"/>
      <c r="E616" s="958"/>
      <c r="F616" s="826"/>
      <c r="G616" s="50"/>
      <c r="H616" s="50"/>
    </row>
    <row r="617" spans="1:8">
      <c r="A617" s="898"/>
      <c r="B617" s="902"/>
      <c r="C617" s="902"/>
      <c r="D617" s="902"/>
      <c r="E617" s="958"/>
      <c r="F617" s="826"/>
      <c r="G617" s="50"/>
      <c r="H617" s="50"/>
    </row>
    <row r="618" spans="1:8">
      <c r="A618" s="898"/>
      <c r="B618" s="902"/>
      <c r="C618" s="902"/>
      <c r="D618" s="902"/>
      <c r="E618" s="958"/>
      <c r="F618" s="826"/>
      <c r="G618" s="50"/>
      <c r="H618" s="50"/>
    </row>
    <row r="619" spans="1:8">
      <c r="A619" s="898"/>
      <c r="B619" s="902"/>
      <c r="C619" s="902"/>
      <c r="D619" s="902"/>
      <c r="E619" s="958"/>
      <c r="F619" s="826"/>
      <c r="G619" s="50"/>
      <c r="H619" s="50"/>
    </row>
    <row r="620" spans="1:8">
      <c r="A620" s="898"/>
      <c r="B620" s="902"/>
      <c r="C620" s="902"/>
      <c r="D620" s="902"/>
      <c r="E620" s="958"/>
      <c r="F620" s="826"/>
      <c r="G620" s="50"/>
      <c r="H620" s="50"/>
    </row>
    <row r="621" spans="1:8">
      <c r="A621" s="898"/>
      <c r="B621" s="902"/>
      <c r="C621" s="902"/>
      <c r="D621" s="902"/>
      <c r="E621" s="958"/>
      <c r="F621" s="826"/>
      <c r="G621" s="50"/>
      <c r="H621" s="50"/>
    </row>
    <row r="622" spans="1:8">
      <c r="A622" s="898"/>
      <c r="B622" s="902"/>
      <c r="C622" s="902"/>
      <c r="D622" s="902"/>
      <c r="E622" s="958"/>
      <c r="F622" s="826"/>
      <c r="G622" s="50"/>
      <c r="H622" s="50"/>
    </row>
    <row r="623" spans="1:8">
      <c r="A623" s="898"/>
      <c r="B623" s="902"/>
      <c r="C623" s="902"/>
      <c r="D623" s="902"/>
      <c r="E623" s="958"/>
      <c r="F623" s="826"/>
      <c r="G623" s="50"/>
      <c r="H623" s="50"/>
    </row>
    <row r="624" spans="1:8">
      <c r="A624" s="898"/>
      <c r="B624" s="902"/>
      <c r="C624" s="902"/>
      <c r="D624" s="902"/>
      <c r="E624" s="958"/>
      <c r="F624" s="826"/>
      <c r="G624" s="50"/>
      <c r="H624" s="50"/>
    </row>
    <row r="625" spans="1:8">
      <c r="A625" s="898"/>
      <c r="B625" s="902"/>
      <c r="C625" s="902"/>
      <c r="D625" s="902"/>
      <c r="E625" s="958"/>
      <c r="F625" s="826"/>
      <c r="G625" s="50"/>
      <c r="H625" s="50"/>
    </row>
    <row r="626" spans="1:8">
      <c r="A626" s="898"/>
      <c r="B626" s="902"/>
      <c r="C626" s="902"/>
      <c r="D626" s="902"/>
      <c r="E626" s="958"/>
      <c r="F626" s="826"/>
      <c r="G626" s="50"/>
      <c r="H626" s="50"/>
    </row>
    <row r="627" spans="1:8">
      <c r="A627" s="898"/>
      <c r="B627" s="902"/>
      <c r="C627" s="902"/>
      <c r="D627" s="902"/>
      <c r="E627" s="958"/>
      <c r="F627" s="826"/>
      <c r="G627" s="50"/>
      <c r="H627" s="50"/>
    </row>
    <row r="628" spans="1:8">
      <c r="A628" s="898"/>
      <c r="B628" s="902"/>
      <c r="C628" s="902"/>
      <c r="D628" s="902"/>
      <c r="E628" s="958"/>
      <c r="F628" s="826"/>
      <c r="G628" s="50"/>
      <c r="H628" s="50"/>
    </row>
    <row r="629" spans="1:8">
      <c r="A629" s="898"/>
      <c r="B629" s="902"/>
      <c r="C629" s="902"/>
      <c r="D629" s="902"/>
      <c r="E629" s="958"/>
      <c r="F629" s="826"/>
      <c r="G629" s="50"/>
      <c r="H629" s="50"/>
    </row>
    <row r="630" spans="1:8">
      <c r="A630" s="898"/>
      <c r="B630" s="902"/>
      <c r="C630" s="902"/>
      <c r="D630" s="902"/>
      <c r="E630" s="958"/>
      <c r="F630" s="826"/>
      <c r="G630" s="50"/>
      <c r="H630" s="50"/>
    </row>
    <row r="631" spans="1:8">
      <c r="A631" s="898"/>
      <c r="B631" s="902"/>
      <c r="C631" s="902"/>
      <c r="D631" s="902"/>
      <c r="E631" s="958"/>
      <c r="F631" s="826"/>
      <c r="G631" s="50"/>
      <c r="H631" s="50"/>
    </row>
    <row r="632" spans="1:8">
      <c r="A632" s="898"/>
      <c r="B632" s="902"/>
      <c r="C632" s="902"/>
      <c r="D632" s="902"/>
      <c r="E632" s="958"/>
      <c r="F632" s="826"/>
      <c r="G632" s="50"/>
      <c r="H632" s="50"/>
    </row>
    <row r="633" spans="1:8">
      <c r="A633" s="898"/>
      <c r="B633" s="902"/>
      <c r="C633" s="902"/>
      <c r="D633" s="902"/>
      <c r="E633" s="958"/>
      <c r="F633" s="826"/>
      <c r="G633" s="50"/>
      <c r="H633" s="50"/>
    </row>
    <row r="634" spans="1:8">
      <c r="A634" s="898"/>
      <c r="B634" s="902"/>
      <c r="C634" s="902"/>
      <c r="D634" s="902"/>
      <c r="E634" s="958"/>
      <c r="F634" s="826"/>
      <c r="G634" s="50"/>
      <c r="H634" s="50"/>
    </row>
    <row r="635" spans="1:8">
      <c r="A635" s="898"/>
      <c r="B635" s="902"/>
      <c r="C635" s="902"/>
      <c r="D635" s="902"/>
      <c r="E635" s="958"/>
      <c r="F635" s="826"/>
      <c r="G635" s="50"/>
      <c r="H635" s="50"/>
    </row>
    <row r="636" spans="1:8">
      <c r="A636" s="898"/>
      <c r="B636" s="902"/>
      <c r="C636" s="902"/>
      <c r="D636" s="902"/>
      <c r="E636" s="958"/>
      <c r="F636" s="826"/>
      <c r="G636" s="50"/>
      <c r="H636" s="50"/>
    </row>
    <row r="637" spans="1:8">
      <c r="A637" s="898"/>
      <c r="B637" s="902"/>
      <c r="C637" s="902"/>
      <c r="D637" s="902"/>
      <c r="E637" s="958"/>
      <c r="F637" s="826"/>
      <c r="G637" s="50"/>
      <c r="H637" s="50"/>
    </row>
    <row r="638" spans="1:8">
      <c r="A638" s="898"/>
      <c r="B638" s="902"/>
      <c r="C638" s="902"/>
      <c r="D638" s="902"/>
      <c r="E638" s="958"/>
      <c r="F638" s="826"/>
      <c r="G638" s="50"/>
      <c r="H638" s="50"/>
    </row>
    <row r="639" spans="1:8">
      <c r="A639" s="898"/>
      <c r="B639" s="902"/>
      <c r="C639" s="902"/>
      <c r="D639" s="902"/>
      <c r="E639" s="958"/>
      <c r="F639" s="826"/>
      <c r="G639" s="50"/>
      <c r="H639" s="50"/>
    </row>
    <row r="640" spans="1:8">
      <c r="A640" s="898"/>
      <c r="B640" s="902"/>
      <c r="C640" s="902"/>
      <c r="D640" s="902"/>
      <c r="E640" s="958"/>
      <c r="F640" s="826"/>
      <c r="G640" s="50"/>
      <c r="H640" s="50"/>
    </row>
    <row r="641" spans="1:8">
      <c r="A641" s="898"/>
      <c r="B641" s="902"/>
      <c r="C641" s="902"/>
      <c r="D641" s="902"/>
      <c r="E641" s="958"/>
      <c r="F641" s="826"/>
      <c r="G641" s="50"/>
      <c r="H641" s="50"/>
    </row>
    <row r="642" spans="1:8">
      <c r="A642" s="898"/>
      <c r="B642" s="902"/>
      <c r="C642" s="902"/>
      <c r="D642" s="902"/>
      <c r="E642" s="958"/>
      <c r="F642" s="826"/>
      <c r="G642" s="50"/>
      <c r="H642" s="50"/>
    </row>
    <row r="643" spans="1:8">
      <c r="A643" s="898"/>
      <c r="B643" s="902"/>
      <c r="C643" s="902"/>
      <c r="D643" s="902"/>
      <c r="E643" s="958"/>
      <c r="F643" s="826"/>
      <c r="G643" s="50"/>
      <c r="H643" s="50"/>
    </row>
    <row r="644" spans="1:8">
      <c r="A644" s="898"/>
      <c r="B644" s="902"/>
      <c r="C644" s="902"/>
      <c r="D644" s="902"/>
      <c r="E644" s="958"/>
      <c r="F644" s="826"/>
      <c r="G644" s="50"/>
      <c r="H644" s="50"/>
    </row>
    <row r="645" spans="1:8">
      <c r="A645" s="898"/>
      <c r="B645" s="902"/>
      <c r="C645" s="902"/>
      <c r="D645" s="902"/>
      <c r="E645" s="958"/>
      <c r="F645" s="826"/>
      <c r="G645" s="50"/>
      <c r="H645" s="50"/>
    </row>
    <row r="646" spans="1:8">
      <c r="A646" s="898"/>
      <c r="B646" s="902"/>
      <c r="C646" s="902"/>
      <c r="D646" s="902"/>
      <c r="E646" s="958"/>
      <c r="F646" s="826"/>
      <c r="G646" s="50"/>
      <c r="H646" s="50"/>
    </row>
    <row r="647" spans="1:8">
      <c r="A647" s="898"/>
      <c r="B647" s="902"/>
      <c r="C647" s="902"/>
      <c r="D647" s="902"/>
      <c r="E647" s="958"/>
      <c r="F647" s="826"/>
      <c r="G647" s="50"/>
      <c r="H647" s="50"/>
    </row>
    <row r="648" spans="1:8">
      <c r="A648" s="898"/>
      <c r="B648" s="902"/>
      <c r="C648" s="902"/>
      <c r="D648" s="902"/>
      <c r="E648" s="958"/>
      <c r="F648" s="826"/>
      <c r="G648" s="50"/>
      <c r="H648" s="50"/>
    </row>
    <row r="649" spans="1:8">
      <c r="A649" s="898"/>
      <c r="B649" s="902"/>
      <c r="C649" s="902"/>
      <c r="D649" s="902"/>
      <c r="E649" s="958"/>
      <c r="F649" s="826"/>
      <c r="G649" s="50"/>
      <c r="H649" s="50"/>
    </row>
    <row r="650" spans="1:8">
      <c r="A650" s="898"/>
      <c r="B650" s="902"/>
      <c r="C650" s="902"/>
      <c r="D650" s="902"/>
      <c r="E650" s="958"/>
      <c r="F650" s="826"/>
      <c r="G650" s="50"/>
      <c r="H650" s="50"/>
    </row>
    <row r="651" spans="1:8">
      <c r="A651" s="898"/>
      <c r="B651" s="902"/>
      <c r="C651" s="902"/>
      <c r="D651" s="902"/>
      <c r="E651" s="958"/>
      <c r="F651" s="826"/>
      <c r="G651" s="50"/>
      <c r="H651" s="50"/>
    </row>
    <row r="652" spans="1:8">
      <c r="A652" s="898"/>
      <c r="B652" s="902"/>
      <c r="C652" s="902"/>
      <c r="D652" s="902"/>
      <c r="E652" s="958"/>
      <c r="F652" s="826"/>
      <c r="G652" s="50"/>
      <c r="H652" s="50"/>
    </row>
    <row r="653" spans="1:8">
      <c r="A653" s="898"/>
      <c r="B653" s="902"/>
      <c r="C653" s="902"/>
      <c r="D653" s="902"/>
      <c r="E653" s="958"/>
      <c r="F653" s="826"/>
      <c r="G653" s="50"/>
      <c r="H653" s="50"/>
    </row>
    <row r="654" spans="1:8">
      <c r="A654" s="898"/>
      <c r="B654" s="902"/>
      <c r="C654" s="902"/>
      <c r="D654" s="902"/>
      <c r="E654" s="958"/>
      <c r="F654" s="826"/>
      <c r="G654" s="50"/>
      <c r="H654" s="50"/>
    </row>
    <row r="655" spans="1:8">
      <c r="A655" s="898"/>
      <c r="B655" s="902"/>
      <c r="C655" s="902"/>
      <c r="D655" s="902"/>
      <c r="E655" s="958"/>
      <c r="F655" s="826"/>
      <c r="G655" s="50"/>
      <c r="H655" s="50"/>
    </row>
    <row r="656" spans="1:8">
      <c r="A656" s="898"/>
      <c r="B656" s="902"/>
      <c r="C656" s="902"/>
      <c r="D656" s="902"/>
      <c r="E656" s="958"/>
      <c r="F656" s="826"/>
      <c r="G656" s="50"/>
      <c r="H656" s="50"/>
    </row>
    <row r="657" spans="1:8">
      <c r="A657" s="898"/>
      <c r="B657" s="902"/>
      <c r="C657" s="902"/>
      <c r="D657" s="902"/>
      <c r="E657" s="958"/>
      <c r="F657" s="826"/>
      <c r="G657" s="50"/>
      <c r="H657" s="50"/>
    </row>
    <row r="658" spans="1:8">
      <c r="A658" s="898"/>
      <c r="B658" s="902"/>
      <c r="C658" s="902"/>
      <c r="D658" s="902"/>
      <c r="E658" s="958"/>
      <c r="F658" s="826"/>
      <c r="G658" s="50"/>
      <c r="H658" s="50"/>
    </row>
    <row r="659" spans="1:8">
      <c r="A659" s="898"/>
      <c r="B659" s="902"/>
      <c r="C659" s="902"/>
      <c r="D659" s="902"/>
      <c r="E659" s="958"/>
      <c r="F659" s="826"/>
      <c r="G659" s="50"/>
      <c r="H659" s="50"/>
    </row>
    <row r="660" spans="1:8">
      <c r="A660" s="898"/>
      <c r="B660" s="902"/>
      <c r="C660" s="902"/>
      <c r="D660" s="902"/>
      <c r="E660" s="958"/>
      <c r="F660" s="826"/>
      <c r="G660" s="50"/>
      <c r="H660" s="50"/>
    </row>
    <row r="661" spans="1:8">
      <c r="A661" s="898"/>
      <c r="B661" s="902"/>
      <c r="C661" s="902"/>
      <c r="D661" s="902"/>
      <c r="E661" s="958"/>
      <c r="F661" s="826"/>
      <c r="G661" s="50"/>
      <c r="H661" s="50"/>
    </row>
    <row r="662" spans="1:8">
      <c r="A662" s="898"/>
      <c r="B662" s="902"/>
      <c r="C662" s="902"/>
      <c r="D662" s="902"/>
      <c r="E662" s="958"/>
      <c r="F662" s="826"/>
      <c r="G662" s="50"/>
      <c r="H662" s="50"/>
    </row>
    <row r="663" spans="1:8">
      <c r="A663" s="898"/>
      <c r="B663" s="902"/>
      <c r="C663" s="902"/>
      <c r="D663" s="902"/>
      <c r="E663" s="958"/>
      <c r="F663" s="826"/>
      <c r="G663" s="50"/>
      <c r="H663" s="50"/>
    </row>
    <row r="664" spans="1:8">
      <c r="A664" s="898"/>
      <c r="B664" s="902"/>
      <c r="C664" s="902"/>
      <c r="D664" s="902"/>
      <c r="E664" s="958"/>
      <c r="F664" s="826"/>
      <c r="G664" s="50"/>
      <c r="H664" s="50"/>
    </row>
    <row r="665" spans="1:8">
      <c r="A665" s="898"/>
      <c r="B665" s="902"/>
      <c r="C665" s="902"/>
      <c r="D665" s="902"/>
      <c r="E665" s="958"/>
      <c r="F665" s="826"/>
      <c r="G665" s="50"/>
      <c r="H665" s="50"/>
    </row>
    <row r="666" spans="1:8">
      <c r="A666" s="898"/>
      <c r="B666" s="902"/>
      <c r="C666" s="902"/>
      <c r="D666" s="902"/>
      <c r="E666" s="958"/>
      <c r="F666" s="826"/>
      <c r="G666" s="50"/>
      <c r="H666" s="50"/>
    </row>
    <row r="667" spans="1:8">
      <c r="A667" s="898"/>
      <c r="B667" s="902"/>
      <c r="C667" s="902"/>
      <c r="D667" s="902"/>
      <c r="E667" s="958"/>
      <c r="F667" s="826"/>
      <c r="G667" s="50"/>
      <c r="H667" s="50"/>
    </row>
    <row r="668" spans="1:8">
      <c r="A668" s="898"/>
      <c r="B668" s="902"/>
      <c r="C668" s="902"/>
      <c r="D668" s="902"/>
      <c r="E668" s="958"/>
      <c r="F668" s="826"/>
      <c r="G668" s="50"/>
      <c r="H668" s="50"/>
    </row>
    <row r="669" spans="1:8">
      <c r="A669" s="898"/>
      <c r="B669" s="902"/>
      <c r="C669" s="902"/>
      <c r="D669" s="902"/>
      <c r="E669" s="958"/>
      <c r="F669" s="826"/>
      <c r="G669" s="50"/>
      <c r="H669" s="50"/>
    </row>
    <row r="670" spans="1:8">
      <c r="A670" s="898"/>
      <c r="B670" s="902"/>
      <c r="C670" s="902"/>
      <c r="D670" s="902"/>
      <c r="E670" s="958"/>
      <c r="F670" s="826"/>
      <c r="G670" s="50"/>
      <c r="H670" s="50"/>
    </row>
    <row r="671" spans="1:8">
      <c r="A671" s="898"/>
      <c r="B671" s="902"/>
      <c r="C671" s="902"/>
      <c r="D671" s="902"/>
      <c r="E671" s="958"/>
      <c r="F671" s="826"/>
      <c r="G671" s="50"/>
      <c r="H671" s="50"/>
    </row>
    <row r="672" spans="1:8">
      <c r="A672" s="898"/>
      <c r="B672" s="902"/>
      <c r="C672" s="902"/>
      <c r="D672" s="902"/>
      <c r="E672" s="958"/>
      <c r="F672" s="826"/>
      <c r="G672" s="50"/>
      <c r="H672" s="50"/>
    </row>
    <row r="673" spans="1:8">
      <c r="A673" s="898"/>
      <c r="B673" s="902"/>
      <c r="C673" s="902"/>
      <c r="D673" s="902"/>
      <c r="E673" s="958"/>
      <c r="F673" s="826"/>
      <c r="G673" s="50"/>
      <c r="H673" s="50"/>
    </row>
    <row r="674" spans="1:8">
      <c r="A674" s="898"/>
      <c r="B674" s="902"/>
      <c r="C674" s="902"/>
      <c r="D674" s="902"/>
      <c r="E674" s="958"/>
      <c r="F674" s="826"/>
      <c r="G674" s="50"/>
      <c r="H674" s="50"/>
    </row>
    <row r="675" spans="1:8">
      <c r="A675" s="898"/>
      <c r="B675" s="902"/>
      <c r="C675" s="902"/>
      <c r="D675" s="902"/>
      <c r="E675" s="958"/>
      <c r="F675" s="826"/>
      <c r="G675" s="50"/>
      <c r="H675" s="50"/>
    </row>
    <row r="676" spans="1:8">
      <c r="A676" s="898"/>
      <c r="B676" s="902"/>
      <c r="C676" s="902"/>
      <c r="D676" s="902"/>
      <c r="E676" s="958"/>
      <c r="F676" s="826"/>
      <c r="G676" s="50"/>
      <c r="H676" s="50"/>
    </row>
    <row r="677" spans="1:8">
      <c r="A677" s="898"/>
      <c r="B677" s="902"/>
      <c r="C677" s="902"/>
      <c r="D677" s="902"/>
      <c r="E677" s="958"/>
      <c r="F677" s="826"/>
      <c r="G677" s="50"/>
      <c r="H677" s="50"/>
    </row>
    <row r="678" spans="1:8">
      <c r="A678" s="898"/>
      <c r="B678" s="902"/>
      <c r="C678" s="902"/>
      <c r="D678" s="902"/>
      <c r="E678" s="958"/>
      <c r="F678" s="826"/>
      <c r="G678" s="50"/>
      <c r="H678" s="50"/>
    </row>
    <row r="679" spans="1:8">
      <c r="A679" s="898"/>
      <c r="B679" s="902"/>
      <c r="C679" s="902"/>
      <c r="D679" s="902"/>
      <c r="E679" s="958"/>
      <c r="F679" s="826"/>
      <c r="G679" s="50"/>
      <c r="H679" s="50"/>
    </row>
    <row r="680" spans="1:8">
      <c r="A680" s="898"/>
      <c r="B680" s="902"/>
      <c r="C680" s="902"/>
      <c r="D680" s="902"/>
      <c r="E680" s="958"/>
      <c r="F680" s="826"/>
      <c r="G680" s="50"/>
      <c r="H680" s="50"/>
    </row>
    <row r="681" spans="1:8">
      <c r="A681" s="898"/>
      <c r="B681" s="902"/>
      <c r="C681" s="902"/>
      <c r="D681" s="902"/>
      <c r="E681" s="958"/>
      <c r="F681" s="826"/>
      <c r="G681" s="50"/>
      <c r="H681" s="50"/>
    </row>
    <row r="682" spans="1:8">
      <c r="A682" s="898"/>
      <c r="B682" s="902"/>
      <c r="C682" s="902"/>
      <c r="D682" s="902"/>
      <c r="E682" s="958"/>
      <c r="F682" s="826"/>
      <c r="G682" s="50"/>
      <c r="H682" s="50"/>
    </row>
    <row r="683" spans="1:8">
      <c r="A683" s="898"/>
      <c r="B683" s="902"/>
      <c r="C683" s="902"/>
      <c r="D683" s="902"/>
      <c r="E683" s="958"/>
      <c r="F683" s="826"/>
      <c r="G683" s="50"/>
      <c r="H683" s="50"/>
    </row>
    <row r="684" spans="1:8">
      <c r="A684" s="898"/>
      <c r="B684" s="902"/>
      <c r="C684" s="902"/>
      <c r="D684" s="902"/>
      <c r="E684" s="958"/>
      <c r="F684" s="826"/>
      <c r="G684" s="50"/>
      <c r="H684" s="50"/>
    </row>
    <row r="685" spans="1:8">
      <c r="A685" s="898"/>
      <c r="B685" s="902"/>
      <c r="C685" s="902"/>
      <c r="D685" s="902"/>
      <c r="E685" s="958"/>
      <c r="F685" s="826"/>
      <c r="G685" s="50"/>
      <c r="H685" s="50"/>
    </row>
    <row r="686" spans="1:8">
      <c r="A686" s="898"/>
      <c r="B686" s="902"/>
      <c r="C686" s="902"/>
      <c r="D686" s="902"/>
      <c r="E686" s="958"/>
      <c r="F686" s="826"/>
      <c r="G686" s="50"/>
      <c r="H686" s="50"/>
    </row>
    <row r="687" spans="1:8">
      <c r="A687" s="898"/>
      <c r="B687" s="902"/>
      <c r="C687" s="902"/>
      <c r="D687" s="902"/>
      <c r="E687" s="958"/>
      <c r="F687" s="826"/>
      <c r="G687" s="50"/>
      <c r="H687" s="50"/>
    </row>
    <row r="688" spans="1:8">
      <c r="A688" s="898"/>
      <c r="B688" s="902"/>
      <c r="C688" s="902"/>
      <c r="D688" s="902"/>
      <c r="E688" s="958"/>
      <c r="F688" s="826"/>
      <c r="G688" s="50"/>
      <c r="H688" s="50"/>
    </row>
    <row r="689" spans="1:8">
      <c r="A689" s="898"/>
      <c r="B689" s="902"/>
      <c r="C689" s="902"/>
      <c r="D689" s="902"/>
      <c r="E689" s="958"/>
      <c r="F689" s="826"/>
      <c r="G689" s="50"/>
      <c r="H689" s="50"/>
    </row>
    <row r="690" spans="1:8">
      <c r="A690" s="898"/>
      <c r="B690" s="902"/>
      <c r="C690" s="902"/>
      <c r="D690" s="902"/>
      <c r="E690" s="958"/>
      <c r="F690" s="826"/>
      <c r="G690" s="50"/>
      <c r="H690" s="50"/>
    </row>
    <row r="691" spans="1:8">
      <c r="A691" s="898"/>
      <c r="B691" s="902"/>
      <c r="C691" s="902"/>
      <c r="D691" s="902"/>
      <c r="E691" s="958"/>
      <c r="F691" s="826"/>
      <c r="G691" s="50"/>
      <c r="H691" s="50"/>
    </row>
    <row r="692" spans="1:8">
      <c r="A692" s="898"/>
      <c r="B692" s="902"/>
      <c r="C692" s="902"/>
      <c r="D692" s="902"/>
      <c r="E692" s="958"/>
      <c r="F692" s="826"/>
      <c r="G692" s="50"/>
      <c r="H692" s="50"/>
    </row>
    <row r="693" spans="1:8">
      <c r="A693" s="898"/>
      <c r="B693" s="902"/>
      <c r="C693" s="902"/>
      <c r="D693" s="902"/>
      <c r="E693" s="958"/>
      <c r="F693" s="826"/>
      <c r="G693" s="50"/>
      <c r="H693" s="50"/>
    </row>
    <row r="694" spans="1:8">
      <c r="A694" s="898"/>
      <c r="B694" s="902"/>
      <c r="C694" s="902"/>
      <c r="D694" s="902"/>
      <c r="E694" s="958"/>
      <c r="F694" s="826"/>
      <c r="G694" s="50"/>
      <c r="H694" s="50"/>
    </row>
    <row r="695" spans="1:8">
      <c r="A695" s="898"/>
      <c r="B695" s="902"/>
      <c r="C695" s="902"/>
      <c r="D695" s="902"/>
      <c r="E695" s="958"/>
      <c r="F695" s="826"/>
      <c r="G695" s="50"/>
      <c r="H695" s="50"/>
    </row>
    <row r="696" spans="1:8">
      <c r="A696" s="898"/>
      <c r="B696" s="902"/>
      <c r="C696" s="902"/>
      <c r="D696" s="902"/>
      <c r="E696" s="958"/>
      <c r="F696" s="826"/>
      <c r="G696" s="50"/>
      <c r="H696" s="50"/>
    </row>
    <row r="697" spans="1:8">
      <c r="A697" s="898"/>
      <c r="B697" s="902"/>
      <c r="C697" s="902"/>
      <c r="D697" s="902"/>
      <c r="E697" s="958"/>
      <c r="F697" s="826"/>
      <c r="G697" s="50"/>
      <c r="H697" s="50"/>
    </row>
    <row r="698" spans="1:8">
      <c r="A698" s="898"/>
      <c r="B698" s="902"/>
      <c r="C698" s="902"/>
      <c r="D698" s="902"/>
      <c r="E698" s="958"/>
      <c r="F698" s="826"/>
      <c r="G698" s="50"/>
      <c r="H698" s="50"/>
    </row>
    <row r="699" spans="1:8">
      <c r="A699" s="898"/>
      <c r="B699" s="902"/>
      <c r="C699" s="902"/>
      <c r="D699" s="902"/>
      <c r="E699" s="958"/>
      <c r="F699" s="826"/>
      <c r="G699" s="50"/>
      <c r="H699" s="50"/>
    </row>
    <row r="700" spans="1:8">
      <c r="A700" s="898"/>
      <c r="B700" s="902"/>
      <c r="C700" s="902"/>
      <c r="D700" s="902"/>
      <c r="E700" s="958"/>
      <c r="F700" s="826"/>
      <c r="G700" s="50"/>
      <c r="H700" s="50"/>
    </row>
    <row r="701" spans="1:8">
      <c r="A701" s="898"/>
      <c r="B701" s="902"/>
      <c r="C701" s="902"/>
      <c r="D701" s="902"/>
      <c r="E701" s="958"/>
      <c r="F701" s="826"/>
      <c r="G701" s="50"/>
      <c r="H701" s="50"/>
    </row>
    <row r="702" spans="1:8">
      <c r="A702" s="898"/>
      <c r="B702" s="902"/>
      <c r="C702" s="902"/>
      <c r="D702" s="902"/>
      <c r="E702" s="958"/>
      <c r="F702" s="826"/>
      <c r="G702" s="50"/>
      <c r="H702" s="50"/>
    </row>
    <row r="703" spans="1:8">
      <c r="A703" s="898"/>
      <c r="B703" s="902"/>
      <c r="C703" s="902"/>
      <c r="D703" s="902"/>
      <c r="E703" s="958"/>
      <c r="F703" s="826"/>
      <c r="G703" s="50"/>
      <c r="H703" s="50"/>
    </row>
    <row r="704" spans="1:8">
      <c r="A704" s="898"/>
      <c r="B704" s="902"/>
      <c r="C704" s="902"/>
      <c r="D704" s="902"/>
      <c r="E704" s="958"/>
      <c r="F704" s="826"/>
      <c r="G704" s="50"/>
      <c r="H704" s="50"/>
    </row>
    <row r="705" spans="1:8">
      <c r="A705" s="898"/>
      <c r="B705" s="902"/>
      <c r="C705" s="902"/>
      <c r="D705" s="902"/>
      <c r="E705" s="958"/>
      <c r="F705" s="826"/>
      <c r="G705" s="50"/>
      <c r="H705" s="50"/>
    </row>
    <row r="706" spans="1:8">
      <c r="A706" s="898"/>
      <c r="B706" s="902"/>
      <c r="C706" s="902"/>
      <c r="D706" s="902"/>
      <c r="E706" s="958"/>
      <c r="F706" s="826"/>
      <c r="G706" s="50"/>
      <c r="H706" s="50"/>
    </row>
    <row r="707" spans="1:8">
      <c r="A707" s="898"/>
      <c r="B707" s="902"/>
      <c r="C707" s="902"/>
      <c r="D707" s="902"/>
      <c r="E707" s="958"/>
      <c r="F707" s="826"/>
      <c r="G707" s="50"/>
      <c r="H707" s="50"/>
    </row>
    <row r="708" spans="1:8">
      <c r="A708" s="898"/>
      <c r="B708" s="902"/>
      <c r="C708" s="902"/>
      <c r="D708" s="902"/>
      <c r="E708" s="958"/>
      <c r="F708" s="826"/>
      <c r="G708" s="50"/>
      <c r="H708" s="50"/>
    </row>
    <row r="709" spans="1:8">
      <c r="A709" s="898"/>
      <c r="B709" s="902"/>
      <c r="C709" s="902"/>
      <c r="D709" s="902"/>
      <c r="E709" s="958"/>
      <c r="F709" s="826"/>
      <c r="G709" s="50"/>
      <c r="H709" s="50"/>
    </row>
    <row r="710" spans="1:8">
      <c r="A710" s="898"/>
      <c r="B710" s="902"/>
      <c r="C710" s="902"/>
      <c r="D710" s="902"/>
      <c r="E710" s="958"/>
      <c r="F710" s="826"/>
      <c r="G710" s="50"/>
      <c r="H710" s="50"/>
    </row>
    <row r="711" spans="1:8">
      <c r="A711" s="898"/>
      <c r="B711" s="902"/>
      <c r="C711" s="902"/>
      <c r="D711" s="902"/>
      <c r="E711" s="958"/>
      <c r="F711" s="826"/>
      <c r="G711" s="50"/>
      <c r="H711" s="50"/>
    </row>
    <row r="712" spans="1:8">
      <c r="A712" s="898"/>
      <c r="B712" s="902"/>
      <c r="C712" s="902"/>
      <c r="D712" s="902"/>
      <c r="E712" s="958"/>
      <c r="F712" s="826"/>
      <c r="G712" s="50"/>
      <c r="H712" s="50"/>
    </row>
    <row r="713" spans="1:8">
      <c r="A713" s="898"/>
      <c r="B713" s="902"/>
      <c r="C713" s="902"/>
      <c r="D713" s="902"/>
      <c r="E713" s="958"/>
      <c r="F713" s="826"/>
      <c r="G713" s="50"/>
      <c r="H713" s="50"/>
    </row>
    <row r="714" spans="1:8">
      <c r="A714" s="898"/>
      <c r="B714" s="902"/>
      <c r="C714" s="902"/>
      <c r="D714" s="902"/>
      <c r="E714" s="958"/>
      <c r="F714" s="826"/>
      <c r="G714" s="50"/>
      <c r="H714" s="50"/>
    </row>
    <row r="715" spans="1:8">
      <c r="A715" s="898"/>
      <c r="B715" s="902"/>
      <c r="C715" s="902"/>
      <c r="D715" s="902"/>
      <c r="E715" s="958"/>
      <c r="F715" s="826"/>
      <c r="G715" s="50"/>
      <c r="H715" s="50"/>
    </row>
    <row r="716" spans="1:8">
      <c r="A716" s="898"/>
      <c r="B716" s="902"/>
      <c r="C716" s="902"/>
      <c r="D716" s="902"/>
      <c r="E716" s="958"/>
      <c r="F716" s="826"/>
      <c r="G716" s="50"/>
      <c r="H716" s="50"/>
    </row>
    <row r="717" spans="1:8">
      <c r="A717" s="898"/>
      <c r="B717" s="902"/>
      <c r="C717" s="902"/>
      <c r="D717" s="902"/>
      <c r="E717" s="958"/>
      <c r="F717" s="826"/>
      <c r="G717" s="50"/>
      <c r="H717" s="50"/>
    </row>
    <row r="718" spans="1:8">
      <c r="A718" s="898"/>
      <c r="B718" s="902"/>
      <c r="C718" s="902"/>
      <c r="D718" s="902"/>
      <c r="E718" s="958"/>
      <c r="F718" s="826"/>
      <c r="G718" s="50"/>
      <c r="H718" s="50"/>
    </row>
    <row r="719" spans="1:8">
      <c r="A719" s="898"/>
      <c r="B719" s="902"/>
      <c r="C719" s="902"/>
      <c r="D719" s="902"/>
      <c r="E719" s="958"/>
      <c r="F719" s="826"/>
      <c r="G719" s="50"/>
      <c r="H719" s="50"/>
    </row>
    <row r="720" spans="1:8">
      <c r="A720" s="898"/>
      <c r="B720" s="902"/>
      <c r="C720" s="902"/>
      <c r="D720" s="902"/>
      <c r="E720" s="958"/>
      <c r="F720" s="826"/>
      <c r="G720" s="50"/>
      <c r="H720" s="50"/>
    </row>
    <row r="721" spans="1:8">
      <c r="A721" s="898"/>
      <c r="B721" s="902"/>
      <c r="C721" s="902"/>
      <c r="D721" s="902"/>
      <c r="E721" s="958"/>
      <c r="F721" s="826"/>
      <c r="G721" s="50"/>
      <c r="H721" s="50"/>
    </row>
    <row r="722" spans="1:8">
      <c r="A722" s="898"/>
      <c r="B722" s="902"/>
      <c r="C722" s="902"/>
      <c r="D722" s="902"/>
      <c r="E722" s="958"/>
      <c r="F722" s="826"/>
      <c r="G722" s="50"/>
      <c r="H722" s="50"/>
    </row>
    <row r="723" spans="1:8">
      <c r="A723" s="898"/>
      <c r="B723" s="902"/>
      <c r="C723" s="902"/>
      <c r="D723" s="902"/>
      <c r="E723" s="958"/>
      <c r="F723" s="826"/>
      <c r="G723" s="50"/>
      <c r="H723" s="50"/>
    </row>
    <row r="724" spans="1:8">
      <c r="A724" s="898"/>
      <c r="B724" s="902"/>
      <c r="C724" s="902"/>
      <c r="D724" s="902"/>
      <c r="E724" s="958"/>
      <c r="F724" s="826"/>
      <c r="G724" s="50"/>
      <c r="H724" s="50"/>
    </row>
    <row r="725" spans="1:8">
      <c r="A725" s="898"/>
      <c r="B725" s="902"/>
      <c r="C725" s="902"/>
      <c r="D725" s="902"/>
      <c r="E725" s="958"/>
      <c r="F725" s="826"/>
      <c r="G725" s="50"/>
      <c r="H725" s="50"/>
    </row>
    <row r="726" spans="1:8">
      <c r="A726" s="898"/>
      <c r="B726" s="902"/>
      <c r="C726" s="902"/>
      <c r="D726" s="902"/>
      <c r="E726" s="958"/>
      <c r="F726" s="826"/>
      <c r="G726" s="50"/>
      <c r="H726" s="50"/>
    </row>
    <row r="727" spans="1:8">
      <c r="A727" s="898"/>
      <c r="B727" s="902"/>
      <c r="C727" s="902"/>
      <c r="D727" s="902"/>
      <c r="E727" s="958"/>
      <c r="F727" s="826"/>
      <c r="G727" s="50"/>
      <c r="H727" s="50"/>
    </row>
    <row r="728" spans="1:8">
      <c r="A728" s="898"/>
      <c r="B728" s="902"/>
      <c r="C728" s="902"/>
      <c r="D728" s="902"/>
      <c r="E728" s="958"/>
      <c r="F728" s="826"/>
      <c r="G728" s="50"/>
      <c r="H728" s="50"/>
    </row>
    <row r="729" spans="1:8">
      <c r="A729" s="898"/>
      <c r="B729" s="902"/>
      <c r="C729" s="902"/>
      <c r="D729" s="902"/>
      <c r="E729" s="958"/>
      <c r="F729" s="826"/>
      <c r="G729" s="50"/>
      <c r="H729" s="50"/>
    </row>
    <row r="730" spans="1:8">
      <c r="A730" s="898"/>
      <c r="B730" s="902"/>
      <c r="C730" s="902"/>
      <c r="D730" s="902"/>
      <c r="E730" s="958"/>
      <c r="F730" s="826"/>
      <c r="G730" s="50"/>
      <c r="H730" s="50"/>
    </row>
    <row r="731" spans="1:8">
      <c r="A731" s="898"/>
      <c r="B731" s="902"/>
      <c r="C731" s="902"/>
      <c r="D731" s="902"/>
      <c r="E731" s="958"/>
      <c r="F731" s="826"/>
      <c r="G731" s="50"/>
      <c r="H731" s="50"/>
    </row>
    <row r="732" spans="1:8">
      <c r="A732" s="898"/>
      <c r="B732" s="902"/>
      <c r="C732" s="902"/>
      <c r="D732" s="902"/>
      <c r="E732" s="958"/>
      <c r="F732" s="826"/>
      <c r="G732" s="50"/>
      <c r="H732" s="50"/>
    </row>
    <row r="733" spans="1:8">
      <c r="A733" s="898"/>
      <c r="B733" s="902"/>
      <c r="C733" s="902"/>
      <c r="D733" s="902"/>
      <c r="E733" s="958"/>
      <c r="F733" s="826"/>
      <c r="G733" s="50"/>
      <c r="H733" s="50"/>
    </row>
    <row r="734" spans="1:8">
      <c r="A734" s="898"/>
      <c r="B734" s="902"/>
      <c r="C734" s="902"/>
      <c r="D734" s="902"/>
      <c r="E734" s="958"/>
      <c r="F734" s="826"/>
      <c r="G734" s="50"/>
      <c r="H734" s="50"/>
    </row>
    <row r="735" spans="1:8">
      <c r="A735" s="898"/>
      <c r="B735" s="902"/>
      <c r="C735" s="902"/>
      <c r="D735" s="902"/>
      <c r="E735" s="958"/>
      <c r="F735" s="826"/>
      <c r="G735" s="50"/>
      <c r="H735" s="50"/>
    </row>
    <row r="736" spans="1:8">
      <c r="A736" s="898"/>
      <c r="B736" s="902"/>
      <c r="C736" s="902"/>
      <c r="D736" s="902"/>
      <c r="E736" s="958"/>
      <c r="F736" s="826"/>
      <c r="G736" s="50"/>
      <c r="H736" s="50"/>
    </row>
    <row r="737" spans="1:8">
      <c r="A737" s="898"/>
      <c r="B737" s="902"/>
      <c r="C737" s="902"/>
      <c r="D737" s="902"/>
      <c r="E737" s="958"/>
      <c r="F737" s="826"/>
      <c r="G737" s="50"/>
      <c r="H737" s="50"/>
    </row>
    <row r="738" spans="1:8">
      <c r="A738" s="898"/>
      <c r="B738" s="902"/>
      <c r="C738" s="902"/>
      <c r="D738" s="902"/>
      <c r="E738" s="958"/>
      <c r="F738" s="826"/>
      <c r="G738" s="50"/>
      <c r="H738" s="50"/>
    </row>
    <row r="739" spans="1:8">
      <c r="A739" s="898"/>
      <c r="B739" s="902"/>
      <c r="C739" s="902"/>
      <c r="D739" s="902"/>
      <c r="E739" s="958"/>
      <c r="F739" s="826"/>
      <c r="G739" s="50"/>
      <c r="H739" s="50"/>
    </row>
    <row r="740" spans="1:8">
      <c r="A740" s="898"/>
      <c r="B740" s="902"/>
      <c r="C740" s="902"/>
      <c r="D740" s="902"/>
      <c r="E740" s="958"/>
      <c r="F740" s="826"/>
      <c r="G740" s="50"/>
      <c r="H740" s="50"/>
    </row>
    <row r="741" spans="1:8">
      <c r="A741" s="898"/>
      <c r="B741" s="902"/>
      <c r="C741" s="902"/>
      <c r="D741" s="902"/>
      <c r="E741" s="958"/>
      <c r="F741" s="826"/>
      <c r="G741" s="50"/>
      <c r="H741" s="50"/>
    </row>
    <row r="742" spans="1:8">
      <c r="A742" s="898"/>
      <c r="B742" s="902"/>
      <c r="C742" s="902"/>
      <c r="D742" s="902"/>
      <c r="E742" s="958"/>
      <c r="F742" s="826"/>
      <c r="G742" s="50"/>
      <c r="H742" s="50"/>
    </row>
    <row r="743" spans="1:8">
      <c r="A743" s="898"/>
      <c r="B743" s="902"/>
      <c r="C743" s="902"/>
      <c r="D743" s="902"/>
      <c r="E743" s="958"/>
      <c r="F743" s="826"/>
      <c r="G743" s="50"/>
      <c r="H743" s="50"/>
    </row>
    <row r="744" spans="1:8">
      <c r="A744" s="898"/>
      <c r="B744" s="902"/>
      <c r="C744" s="902"/>
      <c r="D744" s="902"/>
      <c r="E744" s="958"/>
      <c r="F744" s="826"/>
      <c r="G744" s="50"/>
      <c r="H744" s="50"/>
    </row>
    <row r="745" spans="1:8">
      <c r="A745" s="898"/>
      <c r="B745" s="902"/>
      <c r="C745" s="902"/>
      <c r="D745" s="902"/>
      <c r="E745" s="958"/>
      <c r="F745" s="826"/>
      <c r="G745" s="50"/>
      <c r="H745" s="50"/>
    </row>
    <row r="746" spans="1:8">
      <c r="A746" s="898"/>
      <c r="B746" s="902"/>
      <c r="C746" s="902"/>
      <c r="D746" s="902"/>
      <c r="E746" s="958"/>
      <c r="F746" s="826"/>
      <c r="G746" s="50"/>
      <c r="H746" s="50"/>
    </row>
    <row r="747" spans="1:8">
      <c r="A747" s="898"/>
      <c r="B747" s="902"/>
      <c r="C747" s="902"/>
      <c r="D747" s="902"/>
      <c r="E747" s="958"/>
      <c r="F747" s="826"/>
      <c r="G747" s="50"/>
      <c r="H747" s="50"/>
    </row>
    <row r="748" spans="1:8">
      <c r="A748" s="898"/>
      <c r="B748" s="902"/>
      <c r="C748" s="902"/>
      <c r="D748" s="902"/>
      <c r="E748" s="958"/>
      <c r="F748" s="826"/>
      <c r="G748" s="50"/>
      <c r="H748" s="50"/>
    </row>
    <row r="749" spans="1:8">
      <c r="A749" s="898"/>
      <c r="B749" s="902"/>
      <c r="C749" s="902"/>
      <c r="D749" s="902"/>
      <c r="E749" s="958"/>
      <c r="F749" s="826"/>
      <c r="G749" s="50"/>
      <c r="H749" s="50"/>
    </row>
    <row r="750" spans="1:8">
      <c r="A750" s="898"/>
      <c r="B750" s="902"/>
      <c r="C750" s="902"/>
      <c r="D750" s="902"/>
      <c r="E750" s="958"/>
      <c r="F750" s="826"/>
      <c r="G750" s="50"/>
      <c r="H750" s="50"/>
    </row>
    <row r="751" spans="1:8">
      <c r="A751" s="898"/>
      <c r="B751" s="902"/>
      <c r="C751" s="902"/>
      <c r="D751" s="902"/>
      <c r="E751" s="958"/>
      <c r="F751" s="826"/>
      <c r="G751" s="50"/>
      <c r="H751" s="50"/>
    </row>
    <row r="752" spans="1:8">
      <c r="A752" s="898"/>
      <c r="B752" s="902"/>
      <c r="C752" s="902"/>
      <c r="D752" s="902"/>
      <c r="E752" s="958"/>
      <c r="F752" s="826"/>
      <c r="G752" s="50"/>
      <c r="H752" s="50"/>
    </row>
    <row r="753" spans="1:8">
      <c r="A753" s="898"/>
      <c r="B753" s="902"/>
      <c r="C753" s="902"/>
      <c r="D753" s="902"/>
      <c r="E753" s="958"/>
      <c r="F753" s="826"/>
      <c r="G753" s="50"/>
      <c r="H753" s="50"/>
    </row>
    <row r="754" spans="1:8">
      <c r="A754" s="898"/>
      <c r="B754" s="902"/>
      <c r="C754" s="902"/>
      <c r="D754" s="902"/>
      <c r="E754" s="958"/>
      <c r="F754" s="826"/>
      <c r="G754" s="50"/>
      <c r="H754" s="50"/>
    </row>
    <row r="755" spans="1:8">
      <c r="A755" s="898"/>
      <c r="B755" s="902"/>
      <c r="C755" s="902"/>
      <c r="D755" s="902"/>
      <c r="E755" s="958"/>
      <c r="F755" s="826"/>
      <c r="G755" s="50"/>
      <c r="H755" s="50"/>
    </row>
    <row r="756" spans="1:8">
      <c r="A756" s="898"/>
      <c r="B756" s="902"/>
      <c r="C756" s="902"/>
      <c r="D756" s="902"/>
      <c r="E756" s="958"/>
      <c r="F756" s="826"/>
      <c r="G756" s="50"/>
      <c r="H756" s="50"/>
    </row>
    <row r="757" spans="1:8">
      <c r="A757" s="898"/>
      <c r="B757" s="902"/>
      <c r="C757" s="902"/>
      <c r="D757" s="902"/>
      <c r="E757" s="958"/>
      <c r="F757" s="826"/>
      <c r="G757" s="50"/>
      <c r="H757" s="50"/>
    </row>
    <row r="758" spans="1:8">
      <c r="A758" s="898"/>
      <c r="B758" s="902"/>
      <c r="C758" s="902"/>
      <c r="D758" s="902"/>
      <c r="E758" s="958"/>
      <c r="F758" s="826"/>
      <c r="G758" s="50"/>
      <c r="H758" s="50"/>
    </row>
    <row r="759" spans="1:8">
      <c r="A759" s="898"/>
      <c r="B759" s="902"/>
      <c r="C759" s="902"/>
      <c r="D759" s="902"/>
      <c r="E759" s="958"/>
      <c r="F759" s="826"/>
      <c r="G759" s="50"/>
      <c r="H759" s="50"/>
    </row>
    <row r="760" spans="1:8">
      <c r="A760" s="898"/>
      <c r="B760" s="902"/>
      <c r="C760" s="902"/>
      <c r="D760" s="902"/>
      <c r="E760" s="958"/>
      <c r="F760" s="826"/>
      <c r="G760" s="50"/>
      <c r="H760" s="50"/>
    </row>
    <row r="761" spans="1:8">
      <c r="A761" s="898"/>
      <c r="B761" s="902"/>
      <c r="C761" s="902"/>
      <c r="D761" s="902"/>
      <c r="E761" s="958"/>
      <c r="F761" s="826"/>
      <c r="G761" s="50"/>
      <c r="H761" s="50"/>
    </row>
    <row r="762" spans="1:8">
      <c r="A762" s="898"/>
      <c r="B762" s="902"/>
      <c r="C762" s="902"/>
      <c r="D762" s="902"/>
      <c r="E762" s="958"/>
      <c r="F762" s="826"/>
      <c r="G762" s="50"/>
      <c r="H762" s="50"/>
    </row>
    <row r="763" spans="1:8">
      <c r="A763" s="898"/>
      <c r="B763" s="902"/>
      <c r="C763" s="902"/>
      <c r="D763" s="902"/>
      <c r="E763" s="958"/>
      <c r="F763" s="826"/>
      <c r="G763" s="50"/>
      <c r="H763" s="50"/>
    </row>
    <row r="764" spans="1:8">
      <c r="A764" s="898"/>
      <c r="B764" s="902"/>
      <c r="C764" s="902"/>
      <c r="D764" s="902"/>
      <c r="E764" s="958"/>
      <c r="F764" s="826"/>
      <c r="G764" s="50"/>
      <c r="H764" s="50"/>
    </row>
    <row r="765" spans="1:8">
      <c r="A765" s="898"/>
      <c r="B765" s="902"/>
      <c r="C765" s="902"/>
      <c r="D765" s="902"/>
      <c r="E765" s="958"/>
      <c r="F765" s="826"/>
      <c r="G765" s="50"/>
      <c r="H765" s="50"/>
    </row>
    <row r="766" spans="1:8">
      <c r="A766" s="898"/>
      <c r="B766" s="902"/>
      <c r="C766" s="902"/>
      <c r="D766" s="902"/>
      <c r="E766" s="958"/>
      <c r="F766" s="826"/>
      <c r="G766" s="50"/>
      <c r="H766" s="50"/>
    </row>
    <row r="767" spans="1:8">
      <c r="A767" s="898"/>
      <c r="B767" s="902"/>
      <c r="C767" s="902"/>
      <c r="D767" s="902"/>
      <c r="E767" s="958"/>
      <c r="F767" s="826"/>
      <c r="G767" s="50"/>
      <c r="H767" s="50"/>
    </row>
    <row r="768" spans="1:8">
      <c r="A768" s="898"/>
      <c r="B768" s="902"/>
      <c r="C768" s="902"/>
      <c r="D768" s="902"/>
      <c r="E768" s="958"/>
      <c r="F768" s="826"/>
      <c r="G768" s="50"/>
      <c r="H768" s="50"/>
    </row>
    <row r="769" spans="1:8">
      <c r="A769" s="898"/>
      <c r="B769" s="902"/>
      <c r="C769" s="902"/>
      <c r="D769" s="902"/>
      <c r="E769" s="958"/>
      <c r="F769" s="826"/>
      <c r="G769" s="50"/>
      <c r="H769" s="50"/>
    </row>
    <row r="770" spans="1:8">
      <c r="A770" s="898"/>
      <c r="B770" s="902"/>
      <c r="C770" s="902"/>
      <c r="D770" s="902"/>
      <c r="E770" s="958"/>
      <c r="F770" s="826"/>
      <c r="G770" s="50"/>
      <c r="H770" s="50"/>
    </row>
    <row r="771" spans="1:8">
      <c r="A771" s="898"/>
      <c r="B771" s="902"/>
      <c r="C771" s="902"/>
      <c r="D771" s="902"/>
      <c r="E771" s="958"/>
      <c r="F771" s="826"/>
      <c r="G771" s="50"/>
      <c r="H771" s="50"/>
    </row>
    <row r="772" spans="1:8">
      <c r="A772" s="898"/>
      <c r="B772" s="902"/>
      <c r="C772" s="902"/>
      <c r="D772" s="902"/>
      <c r="E772" s="958"/>
      <c r="F772" s="826"/>
      <c r="G772" s="50"/>
      <c r="H772" s="50"/>
    </row>
    <row r="773" spans="1:8">
      <c r="A773" s="898"/>
      <c r="B773" s="902"/>
      <c r="C773" s="902"/>
      <c r="D773" s="902"/>
      <c r="E773" s="958"/>
      <c r="F773" s="826"/>
      <c r="G773" s="50"/>
      <c r="H773" s="50"/>
    </row>
    <row r="774" spans="1:8">
      <c r="A774" s="898"/>
      <c r="B774" s="902"/>
      <c r="C774" s="902"/>
      <c r="D774" s="902"/>
      <c r="E774" s="958"/>
      <c r="F774" s="826"/>
      <c r="G774" s="50"/>
      <c r="H774" s="50"/>
    </row>
    <row r="775" spans="1:8">
      <c r="A775" s="898"/>
      <c r="B775" s="902"/>
      <c r="C775" s="902"/>
      <c r="D775" s="902"/>
      <c r="E775" s="958"/>
      <c r="F775" s="826"/>
      <c r="G775" s="50"/>
      <c r="H775" s="50"/>
    </row>
    <row r="776" spans="1:8">
      <c r="A776" s="898"/>
      <c r="B776" s="902"/>
      <c r="C776" s="902"/>
      <c r="D776" s="902"/>
      <c r="E776" s="958"/>
      <c r="F776" s="826"/>
      <c r="G776" s="50"/>
      <c r="H776" s="50"/>
    </row>
    <row r="777" spans="1:8">
      <c r="A777" s="898"/>
      <c r="B777" s="902"/>
      <c r="C777" s="902"/>
      <c r="D777" s="902"/>
      <c r="E777" s="958"/>
      <c r="F777" s="826"/>
      <c r="G777" s="50"/>
      <c r="H777" s="50"/>
    </row>
    <row r="778" spans="1:8">
      <c r="A778" s="898"/>
      <c r="B778" s="902"/>
      <c r="C778" s="902"/>
      <c r="D778" s="902"/>
      <c r="E778" s="958"/>
      <c r="F778" s="826"/>
      <c r="G778" s="50"/>
      <c r="H778" s="50"/>
    </row>
    <row r="779" spans="1:8">
      <c r="A779" s="898"/>
      <c r="B779" s="902"/>
      <c r="C779" s="902"/>
      <c r="D779" s="902"/>
      <c r="E779" s="958"/>
      <c r="F779" s="826"/>
      <c r="G779" s="50"/>
      <c r="H779" s="50"/>
    </row>
    <row r="780" spans="1:8">
      <c r="A780" s="898"/>
      <c r="B780" s="902"/>
      <c r="C780" s="902"/>
      <c r="D780" s="902"/>
      <c r="E780" s="958"/>
      <c r="F780" s="826"/>
      <c r="G780" s="50"/>
      <c r="H780" s="50"/>
    </row>
    <row r="781" spans="1:8">
      <c r="A781" s="898"/>
      <c r="B781" s="902"/>
      <c r="C781" s="902"/>
      <c r="D781" s="902"/>
      <c r="E781" s="958"/>
      <c r="F781" s="826"/>
      <c r="G781" s="50"/>
      <c r="H781" s="50"/>
    </row>
    <row r="782" spans="1:8">
      <c r="A782" s="898"/>
      <c r="B782" s="902"/>
      <c r="C782" s="902"/>
      <c r="D782" s="902"/>
      <c r="E782" s="958"/>
      <c r="F782" s="826"/>
      <c r="G782" s="50"/>
      <c r="H782" s="50"/>
    </row>
    <row r="783" spans="1:8">
      <c r="A783" s="898"/>
      <c r="B783" s="902"/>
      <c r="C783" s="902"/>
      <c r="D783" s="902"/>
      <c r="E783" s="958"/>
      <c r="F783" s="826"/>
      <c r="G783" s="50"/>
      <c r="H783" s="50"/>
    </row>
    <row r="784" spans="1:8">
      <c r="A784" s="898"/>
      <c r="B784" s="902"/>
      <c r="C784" s="902"/>
      <c r="D784" s="902"/>
      <c r="E784" s="958"/>
      <c r="F784" s="826"/>
      <c r="G784" s="50"/>
      <c r="H784" s="50"/>
    </row>
    <row r="785" spans="1:8">
      <c r="A785" s="898"/>
      <c r="B785" s="902"/>
      <c r="C785" s="902"/>
      <c r="D785" s="902"/>
      <c r="E785" s="958"/>
      <c r="F785" s="826"/>
      <c r="G785" s="50"/>
      <c r="H785" s="50"/>
    </row>
    <row r="786" spans="1:8">
      <c r="A786" s="898"/>
      <c r="B786" s="902"/>
      <c r="C786" s="902"/>
      <c r="D786" s="902"/>
      <c r="E786" s="958"/>
      <c r="F786" s="826"/>
      <c r="G786" s="50"/>
      <c r="H786" s="50"/>
    </row>
    <row r="787" spans="1:8">
      <c r="A787" s="898"/>
      <c r="B787" s="902"/>
      <c r="C787" s="902"/>
      <c r="D787" s="902"/>
      <c r="E787" s="958"/>
      <c r="F787" s="826"/>
      <c r="G787" s="50"/>
      <c r="H787" s="50"/>
    </row>
    <row r="788" spans="1:8">
      <c r="A788" s="898"/>
      <c r="B788" s="902"/>
      <c r="C788" s="902"/>
      <c r="D788" s="902"/>
      <c r="E788" s="958"/>
      <c r="F788" s="826"/>
      <c r="G788" s="50"/>
      <c r="H788" s="50"/>
    </row>
    <row r="789" spans="1:8">
      <c r="A789" s="898"/>
      <c r="B789" s="902"/>
      <c r="C789" s="902"/>
      <c r="D789" s="902"/>
      <c r="E789" s="958"/>
      <c r="F789" s="826"/>
      <c r="G789" s="50"/>
      <c r="H789" s="50"/>
    </row>
    <row r="790" spans="1:8">
      <c r="A790" s="898"/>
      <c r="B790" s="902"/>
      <c r="C790" s="902"/>
      <c r="D790" s="902"/>
      <c r="E790" s="958"/>
      <c r="F790" s="826"/>
      <c r="G790" s="50"/>
      <c r="H790" s="50"/>
    </row>
    <row r="791" spans="1:8">
      <c r="A791" s="898"/>
      <c r="B791" s="902"/>
      <c r="C791" s="902"/>
      <c r="D791" s="902"/>
      <c r="E791" s="958"/>
      <c r="F791" s="826"/>
      <c r="G791" s="50"/>
      <c r="H791" s="50"/>
    </row>
    <row r="792" spans="1:8">
      <c r="A792" s="898"/>
      <c r="B792" s="902"/>
      <c r="C792" s="902"/>
      <c r="D792" s="902"/>
      <c r="E792" s="958"/>
      <c r="F792" s="826"/>
      <c r="G792" s="50"/>
      <c r="H792" s="50"/>
    </row>
    <row r="793" spans="1:8">
      <c r="A793" s="898"/>
      <c r="B793" s="902"/>
      <c r="C793" s="902"/>
      <c r="D793" s="902"/>
      <c r="E793" s="958"/>
      <c r="F793" s="826"/>
      <c r="G793" s="50"/>
      <c r="H793" s="50"/>
    </row>
    <row r="794" spans="1:8">
      <c r="A794" s="898"/>
      <c r="B794" s="902"/>
      <c r="C794" s="902"/>
      <c r="D794" s="902"/>
      <c r="E794" s="958"/>
      <c r="F794" s="826"/>
      <c r="G794" s="50"/>
      <c r="H794" s="50"/>
    </row>
    <row r="795" spans="1:8">
      <c r="A795" s="898"/>
      <c r="B795" s="902"/>
      <c r="C795" s="902"/>
      <c r="D795" s="902"/>
      <c r="E795" s="958"/>
      <c r="F795" s="826"/>
      <c r="G795" s="50"/>
      <c r="H795" s="50"/>
    </row>
    <row r="796" spans="1:8">
      <c r="A796" s="898"/>
      <c r="B796" s="902"/>
      <c r="C796" s="902"/>
      <c r="D796" s="902"/>
      <c r="E796" s="958"/>
      <c r="F796" s="826"/>
      <c r="G796" s="50"/>
      <c r="H796" s="50"/>
    </row>
    <row r="797" spans="1:8">
      <c r="A797" s="898"/>
      <c r="B797" s="902"/>
      <c r="C797" s="902"/>
      <c r="D797" s="902"/>
      <c r="E797" s="958"/>
      <c r="F797" s="826"/>
      <c r="G797" s="50"/>
      <c r="H797" s="50"/>
    </row>
    <row r="798" spans="1:8">
      <c r="A798" s="898"/>
      <c r="B798" s="902"/>
      <c r="C798" s="902"/>
      <c r="D798" s="902"/>
      <c r="E798" s="958"/>
      <c r="F798" s="826"/>
      <c r="G798" s="50"/>
      <c r="H798" s="50"/>
    </row>
    <row r="799" spans="1:8">
      <c r="A799" s="898"/>
      <c r="B799" s="902"/>
      <c r="C799" s="902"/>
      <c r="D799" s="902"/>
      <c r="E799" s="958"/>
      <c r="F799" s="826"/>
      <c r="G799" s="50"/>
      <c r="H799" s="50"/>
    </row>
    <row r="800" spans="1:8">
      <c r="A800" s="898"/>
      <c r="B800" s="902"/>
      <c r="C800" s="902"/>
      <c r="D800" s="902"/>
      <c r="E800" s="958"/>
      <c r="F800" s="826"/>
      <c r="G800" s="50"/>
      <c r="H800" s="50"/>
    </row>
    <row r="801" spans="1:8">
      <c r="A801" s="898"/>
      <c r="B801" s="902"/>
      <c r="C801" s="902"/>
      <c r="D801" s="902"/>
      <c r="E801" s="958"/>
      <c r="F801" s="826"/>
      <c r="G801" s="50"/>
      <c r="H801" s="50"/>
    </row>
    <row r="802" spans="1:8">
      <c r="A802" s="898"/>
      <c r="B802" s="902"/>
      <c r="C802" s="902"/>
      <c r="D802" s="902"/>
      <c r="E802" s="958"/>
      <c r="F802" s="826"/>
      <c r="G802" s="50"/>
      <c r="H802" s="50"/>
    </row>
    <row r="803" spans="1:8">
      <c r="A803" s="898"/>
      <c r="B803" s="902"/>
      <c r="C803" s="902"/>
      <c r="D803" s="902"/>
      <c r="E803" s="958"/>
      <c r="F803" s="826"/>
      <c r="G803" s="50"/>
      <c r="H803" s="50"/>
    </row>
    <row r="804" spans="1:8">
      <c r="A804" s="898"/>
      <c r="B804" s="902"/>
      <c r="C804" s="902"/>
      <c r="D804" s="902"/>
      <c r="E804" s="958"/>
      <c r="F804" s="826"/>
      <c r="G804" s="50"/>
      <c r="H804" s="50"/>
    </row>
    <row r="805" spans="1:8">
      <c r="A805" s="898"/>
      <c r="B805" s="902"/>
      <c r="C805" s="902"/>
      <c r="D805" s="902"/>
      <c r="E805" s="958"/>
      <c r="F805" s="826"/>
      <c r="G805" s="50"/>
      <c r="H805" s="50"/>
    </row>
    <row r="806" spans="1:8">
      <c r="A806" s="898"/>
      <c r="B806" s="902"/>
      <c r="C806" s="902"/>
      <c r="D806" s="902"/>
      <c r="E806" s="958"/>
      <c r="F806" s="826"/>
      <c r="G806" s="50"/>
      <c r="H806" s="50"/>
    </row>
    <row r="807" spans="1:8">
      <c r="A807" s="898"/>
      <c r="B807" s="902"/>
      <c r="C807" s="902"/>
      <c r="D807" s="902"/>
      <c r="E807" s="958"/>
      <c r="F807" s="826"/>
      <c r="G807" s="50"/>
      <c r="H807" s="50"/>
    </row>
    <row r="808" spans="1:8">
      <c r="A808" s="898"/>
      <c r="B808" s="902"/>
      <c r="C808" s="902"/>
      <c r="D808" s="902"/>
      <c r="E808" s="958"/>
      <c r="F808" s="826"/>
      <c r="G808" s="50"/>
      <c r="H808" s="50"/>
    </row>
    <row r="809" spans="1:8">
      <c r="A809" s="898"/>
      <c r="B809" s="902"/>
      <c r="C809" s="902"/>
      <c r="D809" s="902"/>
      <c r="E809" s="958"/>
      <c r="F809" s="826"/>
      <c r="G809" s="50"/>
      <c r="H809" s="50"/>
    </row>
    <row r="810" spans="1:8">
      <c r="A810" s="898"/>
      <c r="B810" s="902"/>
      <c r="C810" s="902"/>
      <c r="D810" s="902"/>
      <c r="E810" s="958"/>
      <c r="F810" s="826"/>
      <c r="G810" s="50"/>
      <c r="H810" s="50"/>
    </row>
    <row r="811" spans="1:8">
      <c r="A811" s="898"/>
      <c r="B811" s="902"/>
      <c r="C811" s="902"/>
      <c r="D811" s="902"/>
      <c r="E811" s="958"/>
      <c r="F811" s="826"/>
      <c r="G811" s="50"/>
      <c r="H811" s="50"/>
    </row>
    <row r="812" spans="1:8">
      <c r="A812" s="898"/>
      <c r="B812" s="902"/>
      <c r="C812" s="902"/>
      <c r="D812" s="902"/>
      <c r="E812" s="958"/>
      <c r="F812" s="826"/>
      <c r="G812" s="50"/>
      <c r="H812" s="50"/>
    </row>
    <row r="813" spans="1:8">
      <c r="A813" s="898"/>
      <c r="B813" s="902"/>
      <c r="C813" s="902"/>
      <c r="D813" s="902"/>
      <c r="E813" s="958"/>
      <c r="F813" s="826"/>
      <c r="G813" s="50"/>
      <c r="H813" s="50"/>
    </row>
    <row r="814" spans="1:8">
      <c r="A814" s="898"/>
      <c r="B814" s="902"/>
      <c r="C814" s="902"/>
      <c r="D814" s="902"/>
      <c r="E814" s="958"/>
      <c r="F814" s="826"/>
      <c r="G814" s="50"/>
      <c r="H814" s="50"/>
    </row>
    <row r="815" spans="1:8">
      <c r="A815" s="898"/>
      <c r="B815" s="902"/>
      <c r="C815" s="902"/>
      <c r="D815" s="902"/>
      <c r="E815" s="958"/>
      <c r="F815" s="826"/>
      <c r="G815" s="50"/>
      <c r="H815" s="50"/>
    </row>
    <row r="816" spans="1:8">
      <c r="A816" s="898"/>
      <c r="B816" s="902"/>
      <c r="C816" s="902"/>
      <c r="D816" s="902"/>
      <c r="E816" s="958"/>
      <c r="F816" s="826"/>
      <c r="G816" s="50"/>
      <c r="H816" s="50"/>
    </row>
    <row r="817" spans="1:8">
      <c r="A817" s="898"/>
      <c r="B817" s="902"/>
      <c r="C817" s="902"/>
      <c r="D817" s="902"/>
      <c r="E817" s="958"/>
      <c r="F817" s="826"/>
      <c r="G817" s="50"/>
      <c r="H817" s="50"/>
    </row>
    <row r="818" spans="1:8">
      <c r="A818" s="898"/>
      <c r="B818" s="902"/>
      <c r="C818" s="902"/>
      <c r="D818" s="902"/>
      <c r="E818" s="958"/>
      <c r="F818" s="826"/>
      <c r="G818" s="50"/>
      <c r="H818" s="50"/>
    </row>
    <row r="819" spans="1:8">
      <c r="A819" s="898"/>
      <c r="B819" s="902"/>
      <c r="C819" s="902"/>
      <c r="D819" s="902"/>
      <c r="E819" s="958"/>
      <c r="F819" s="826"/>
      <c r="G819" s="50"/>
      <c r="H819" s="50"/>
    </row>
    <row r="820" spans="1:8">
      <c r="A820" s="898"/>
      <c r="B820" s="902"/>
      <c r="C820" s="902"/>
      <c r="D820" s="902"/>
      <c r="E820" s="958"/>
      <c r="F820" s="826"/>
      <c r="G820" s="50"/>
      <c r="H820" s="50"/>
    </row>
    <row r="821" spans="1:8">
      <c r="A821" s="898"/>
      <c r="B821" s="902"/>
      <c r="C821" s="902"/>
      <c r="D821" s="902"/>
      <c r="E821" s="958"/>
      <c r="F821" s="826"/>
      <c r="G821" s="50"/>
      <c r="H821" s="50"/>
    </row>
    <row r="822" spans="1:8">
      <c r="A822" s="898"/>
      <c r="B822" s="902"/>
      <c r="C822" s="902"/>
      <c r="D822" s="902"/>
      <c r="E822" s="958"/>
      <c r="F822" s="826"/>
      <c r="G822" s="50"/>
      <c r="H822" s="50"/>
    </row>
    <row r="823" spans="1:8">
      <c r="A823" s="898"/>
      <c r="B823" s="902"/>
      <c r="C823" s="902"/>
      <c r="D823" s="902"/>
      <c r="E823" s="958"/>
      <c r="F823" s="826"/>
      <c r="G823" s="50"/>
      <c r="H823" s="50"/>
    </row>
    <row r="824" spans="1:8">
      <c r="A824" s="898"/>
      <c r="B824" s="902"/>
      <c r="C824" s="902"/>
      <c r="D824" s="902"/>
      <c r="E824" s="958"/>
      <c r="F824" s="826"/>
      <c r="G824" s="50"/>
      <c r="H824" s="50"/>
    </row>
    <row r="825" spans="1:8">
      <c r="A825" s="898"/>
      <c r="B825" s="902"/>
      <c r="C825" s="902"/>
      <c r="D825" s="902"/>
      <c r="E825" s="958"/>
      <c r="F825" s="826"/>
      <c r="G825" s="50"/>
      <c r="H825" s="50"/>
    </row>
    <row r="826" spans="1:8">
      <c r="A826" s="898"/>
      <c r="B826" s="902"/>
      <c r="C826" s="902"/>
      <c r="D826" s="902"/>
      <c r="E826" s="958"/>
      <c r="F826" s="826"/>
      <c r="G826" s="50"/>
      <c r="H826" s="50"/>
    </row>
    <row r="827" spans="1:8">
      <c r="A827" s="898"/>
      <c r="B827" s="902"/>
      <c r="C827" s="902"/>
      <c r="D827" s="902"/>
      <c r="E827" s="958"/>
      <c r="F827" s="826"/>
      <c r="G827" s="50"/>
      <c r="H827" s="50"/>
    </row>
    <row r="828" spans="1:8">
      <c r="A828" s="898"/>
      <c r="B828" s="902"/>
      <c r="C828" s="902"/>
      <c r="D828" s="902"/>
      <c r="E828" s="958"/>
      <c r="F828" s="826"/>
      <c r="G828" s="50"/>
      <c r="H828" s="50"/>
    </row>
    <row r="829" spans="1:8">
      <c r="A829" s="898"/>
      <c r="B829" s="902"/>
      <c r="C829" s="902"/>
      <c r="D829" s="902"/>
      <c r="E829" s="958"/>
      <c r="F829" s="826"/>
      <c r="G829" s="50"/>
      <c r="H829" s="50"/>
    </row>
    <row r="830" spans="1:8">
      <c r="A830" s="898"/>
      <c r="B830" s="902"/>
      <c r="C830" s="902"/>
      <c r="D830" s="902"/>
      <c r="E830" s="958"/>
      <c r="F830" s="826"/>
      <c r="G830" s="50"/>
      <c r="H830" s="50"/>
    </row>
    <row r="831" spans="1:8">
      <c r="A831" s="898"/>
      <c r="B831" s="902"/>
      <c r="C831" s="902"/>
      <c r="D831" s="902"/>
      <c r="E831" s="958"/>
      <c r="F831" s="826"/>
      <c r="G831" s="50"/>
      <c r="H831" s="50"/>
    </row>
    <row r="832" spans="1:8">
      <c r="A832" s="898"/>
      <c r="B832" s="902"/>
      <c r="C832" s="902"/>
      <c r="D832" s="902"/>
      <c r="E832" s="958"/>
      <c r="F832" s="826"/>
      <c r="G832" s="50"/>
      <c r="H832" s="50"/>
    </row>
    <row r="833" spans="1:8">
      <c r="A833" s="898"/>
      <c r="B833" s="902"/>
      <c r="C833" s="902"/>
      <c r="D833" s="902"/>
      <c r="E833" s="958"/>
      <c r="F833" s="826"/>
      <c r="G833" s="50"/>
      <c r="H833" s="50"/>
    </row>
    <row r="834" spans="1:8">
      <c r="A834" s="898"/>
      <c r="B834" s="902"/>
      <c r="C834" s="902"/>
      <c r="D834" s="902"/>
      <c r="E834" s="958"/>
      <c r="F834" s="826"/>
      <c r="G834" s="50"/>
      <c r="H834" s="50"/>
    </row>
    <row r="835" spans="1:8">
      <c r="A835" s="898"/>
      <c r="B835" s="902"/>
      <c r="C835" s="902"/>
      <c r="D835" s="902"/>
      <c r="E835" s="958"/>
      <c r="F835" s="826"/>
      <c r="G835" s="50"/>
      <c r="H835" s="50"/>
    </row>
    <row r="836" spans="1:8">
      <c r="A836" s="898"/>
      <c r="B836" s="902"/>
      <c r="C836" s="902"/>
      <c r="D836" s="902"/>
      <c r="E836" s="958"/>
      <c r="F836" s="826"/>
      <c r="G836" s="50"/>
      <c r="H836" s="50"/>
    </row>
    <row r="837" spans="1:8">
      <c r="A837" s="898"/>
      <c r="B837" s="902"/>
      <c r="C837" s="902"/>
      <c r="D837" s="902"/>
      <c r="E837" s="958"/>
      <c r="F837" s="826"/>
      <c r="G837" s="50"/>
      <c r="H837" s="50"/>
    </row>
    <row r="838" spans="1:8">
      <c r="A838" s="898"/>
      <c r="B838" s="902"/>
      <c r="C838" s="902"/>
      <c r="D838" s="902"/>
      <c r="E838" s="958"/>
      <c r="F838" s="826"/>
      <c r="G838" s="50"/>
      <c r="H838" s="50"/>
    </row>
    <row r="839" spans="1:8">
      <c r="A839" s="898"/>
      <c r="B839" s="902"/>
      <c r="C839" s="902"/>
      <c r="D839" s="902"/>
      <c r="E839" s="958"/>
      <c r="F839" s="826"/>
      <c r="G839" s="50"/>
      <c r="H839" s="50"/>
    </row>
    <row r="840" spans="1:8">
      <c r="A840" s="898"/>
      <c r="B840" s="902"/>
      <c r="C840" s="902"/>
      <c r="D840" s="902"/>
      <c r="E840" s="958"/>
      <c r="F840" s="826"/>
      <c r="G840" s="50"/>
      <c r="H840" s="50"/>
    </row>
    <row r="841" spans="1:8">
      <c r="A841" s="898"/>
      <c r="B841" s="902"/>
      <c r="C841" s="902"/>
      <c r="D841" s="902"/>
      <c r="E841" s="958"/>
      <c r="F841" s="826"/>
      <c r="G841" s="50"/>
      <c r="H841" s="50"/>
    </row>
    <row r="842" spans="1:8">
      <c r="A842" s="898"/>
      <c r="B842" s="902"/>
      <c r="C842" s="902"/>
      <c r="D842" s="902"/>
      <c r="E842" s="958"/>
      <c r="F842" s="826"/>
      <c r="G842" s="50"/>
      <c r="H842" s="50"/>
    </row>
    <row r="843" spans="1:8">
      <c r="A843" s="898"/>
      <c r="B843" s="902"/>
      <c r="C843" s="902"/>
      <c r="D843" s="902"/>
      <c r="E843" s="958"/>
      <c r="F843" s="826"/>
      <c r="G843" s="50"/>
      <c r="H843" s="50"/>
    </row>
    <row r="844" spans="1:8">
      <c r="A844" s="898"/>
      <c r="B844" s="902"/>
      <c r="C844" s="902"/>
      <c r="D844" s="902"/>
      <c r="E844" s="958"/>
      <c r="F844" s="826"/>
      <c r="G844" s="50"/>
      <c r="H844" s="50"/>
    </row>
    <row r="845" spans="1:8">
      <c r="A845" s="898"/>
      <c r="B845" s="902"/>
      <c r="C845" s="902"/>
      <c r="D845" s="902"/>
      <c r="E845" s="958"/>
      <c r="F845" s="826"/>
      <c r="G845" s="50"/>
      <c r="H845" s="50"/>
    </row>
    <row r="846" spans="1:8">
      <c r="A846" s="898"/>
      <c r="B846" s="902"/>
      <c r="C846" s="902"/>
      <c r="D846" s="902"/>
      <c r="E846" s="958"/>
      <c r="F846" s="826"/>
      <c r="G846" s="50"/>
      <c r="H846" s="50"/>
    </row>
    <row r="847" spans="1:8">
      <c r="A847" s="898"/>
      <c r="B847" s="902"/>
      <c r="C847" s="902"/>
      <c r="D847" s="902"/>
      <c r="E847" s="958"/>
      <c r="F847" s="826"/>
      <c r="G847" s="50"/>
      <c r="H847" s="50"/>
    </row>
    <row r="848" spans="1:8">
      <c r="A848" s="898"/>
      <c r="B848" s="902"/>
      <c r="C848" s="902"/>
      <c r="D848" s="902"/>
      <c r="E848" s="958"/>
      <c r="F848" s="826"/>
      <c r="G848" s="50"/>
      <c r="H848" s="50"/>
    </row>
    <row r="849" spans="1:8">
      <c r="A849" s="898"/>
      <c r="B849" s="902"/>
      <c r="C849" s="902"/>
      <c r="D849" s="902"/>
      <c r="E849" s="958"/>
      <c r="F849" s="826"/>
      <c r="G849" s="50"/>
      <c r="H849" s="50"/>
    </row>
    <row r="850" spans="1:8">
      <c r="A850" s="898"/>
      <c r="B850" s="902"/>
      <c r="C850" s="902"/>
      <c r="D850" s="902"/>
      <c r="E850" s="958"/>
      <c r="F850" s="826"/>
      <c r="G850" s="50"/>
      <c r="H850" s="50"/>
    </row>
    <row r="851" spans="1:8">
      <c r="A851" s="898"/>
      <c r="B851" s="902"/>
      <c r="C851" s="902"/>
      <c r="D851" s="902"/>
      <c r="E851" s="958"/>
      <c r="F851" s="826"/>
      <c r="G851" s="50"/>
      <c r="H851" s="50"/>
    </row>
    <row r="852" spans="1:8">
      <c r="A852" s="898"/>
      <c r="B852" s="902"/>
      <c r="C852" s="902"/>
      <c r="D852" s="902"/>
      <c r="E852" s="958"/>
      <c r="F852" s="826"/>
      <c r="G852" s="50"/>
      <c r="H852" s="50"/>
    </row>
    <row r="853" spans="1:8">
      <c r="A853" s="898"/>
      <c r="B853" s="902"/>
      <c r="C853" s="902"/>
      <c r="D853" s="902"/>
      <c r="E853" s="958"/>
      <c r="F853" s="826"/>
      <c r="G853" s="50"/>
      <c r="H853" s="50"/>
    </row>
    <row r="854" spans="1:8">
      <c r="A854" s="898"/>
      <c r="B854" s="902"/>
      <c r="C854" s="902"/>
      <c r="D854" s="902"/>
      <c r="E854" s="958"/>
      <c r="F854" s="826"/>
      <c r="G854" s="50"/>
      <c r="H854" s="50"/>
    </row>
    <row r="855" spans="1:8">
      <c r="A855" s="898"/>
      <c r="B855" s="902"/>
      <c r="C855" s="902"/>
      <c r="D855" s="902"/>
      <c r="E855" s="958"/>
      <c r="F855" s="826"/>
      <c r="G855" s="50"/>
      <c r="H855" s="50"/>
    </row>
    <row r="856" spans="1:8">
      <c r="A856" s="898"/>
      <c r="B856" s="902"/>
      <c r="C856" s="902"/>
      <c r="D856" s="902"/>
      <c r="E856" s="958"/>
      <c r="F856" s="826"/>
      <c r="G856" s="50"/>
      <c r="H856" s="50"/>
    </row>
    <row r="857" spans="1:8">
      <c r="A857" s="898"/>
      <c r="B857" s="902"/>
      <c r="C857" s="902"/>
      <c r="D857" s="902"/>
      <c r="E857" s="958"/>
      <c r="F857" s="826"/>
      <c r="G857" s="50"/>
      <c r="H857" s="50"/>
    </row>
    <row r="858" spans="1:8">
      <c r="A858" s="898"/>
      <c r="B858" s="902"/>
      <c r="C858" s="902"/>
      <c r="D858" s="902"/>
      <c r="E858" s="958"/>
      <c r="F858" s="826"/>
      <c r="G858" s="50"/>
      <c r="H858" s="50"/>
    </row>
    <row r="859" spans="1:8">
      <c r="A859" s="898"/>
      <c r="B859" s="902"/>
      <c r="C859" s="902"/>
      <c r="D859" s="902"/>
      <c r="E859" s="958"/>
      <c r="F859" s="826"/>
      <c r="G859" s="50"/>
      <c r="H859" s="50"/>
    </row>
    <row r="860" spans="1:8">
      <c r="A860" s="898"/>
      <c r="B860" s="902"/>
      <c r="C860" s="902"/>
      <c r="D860" s="902"/>
      <c r="E860" s="958"/>
      <c r="F860" s="826"/>
      <c r="G860" s="50"/>
      <c r="H860" s="50"/>
    </row>
    <row r="861" spans="1:8">
      <c r="A861" s="898"/>
      <c r="B861" s="902"/>
      <c r="C861" s="902"/>
      <c r="D861" s="902"/>
      <c r="E861" s="958"/>
      <c r="F861" s="826"/>
      <c r="G861" s="50"/>
      <c r="H861" s="50"/>
    </row>
    <row r="862" spans="1:8">
      <c r="A862" s="898"/>
      <c r="B862" s="902"/>
      <c r="C862" s="902"/>
      <c r="D862" s="902"/>
      <c r="E862" s="958"/>
      <c r="F862" s="826"/>
      <c r="G862" s="50"/>
      <c r="H862" s="50"/>
    </row>
    <row r="863" spans="1:8">
      <c r="A863" s="898"/>
      <c r="B863" s="902"/>
      <c r="C863" s="902"/>
      <c r="D863" s="902"/>
      <c r="E863" s="958"/>
      <c r="F863" s="826"/>
      <c r="G863" s="50"/>
      <c r="H863" s="50"/>
    </row>
    <row r="864" spans="1:8">
      <c r="A864" s="898"/>
      <c r="B864" s="902"/>
      <c r="C864" s="902"/>
      <c r="D864" s="902"/>
      <c r="E864" s="958"/>
      <c r="F864" s="826"/>
      <c r="G864" s="50"/>
      <c r="H864" s="50"/>
    </row>
    <row r="865" spans="1:8">
      <c r="A865" s="898"/>
      <c r="B865" s="902"/>
      <c r="C865" s="902"/>
      <c r="D865" s="902"/>
      <c r="E865" s="958"/>
      <c r="F865" s="826"/>
      <c r="G865" s="50"/>
      <c r="H865" s="50"/>
    </row>
    <row r="866" spans="1:8">
      <c r="A866" s="898"/>
      <c r="B866" s="902"/>
      <c r="C866" s="902"/>
      <c r="D866" s="902"/>
      <c r="E866" s="958"/>
      <c r="F866" s="826"/>
      <c r="G866" s="50"/>
      <c r="H866" s="50"/>
    </row>
    <row r="867" spans="1:8">
      <c r="A867" s="898"/>
      <c r="B867" s="902"/>
      <c r="C867" s="902"/>
      <c r="D867" s="902"/>
      <c r="E867" s="958"/>
      <c r="F867" s="826"/>
      <c r="G867" s="50"/>
      <c r="H867" s="50"/>
    </row>
    <row r="868" spans="1:8">
      <c r="A868" s="898"/>
      <c r="B868" s="902"/>
      <c r="C868" s="902"/>
      <c r="D868" s="902"/>
      <c r="E868" s="958"/>
      <c r="F868" s="826"/>
      <c r="G868" s="50"/>
      <c r="H868" s="50"/>
    </row>
    <row r="869" spans="1:8">
      <c r="A869" s="898"/>
      <c r="B869" s="902"/>
      <c r="C869" s="902"/>
      <c r="D869" s="902"/>
      <c r="E869" s="958"/>
      <c r="F869" s="826"/>
      <c r="G869" s="50"/>
      <c r="H869" s="50"/>
    </row>
    <row r="870" spans="1:8">
      <c r="A870" s="898"/>
      <c r="B870" s="902"/>
      <c r="C870" s="902"/>
      <c r="D870" s="902"/>
      <c r="E870" s="958"/>
      <c r="F870" s="826"/>
      <c r="G870" s="50"/>
      <c r="H870" s="50"/>
    </row>
    <row r="871" spans="1:8">
      <c r="A871" s="898"/>
      <c r="B871" s="902"/>
      <c r="C871" s="902"/>
      <c r="D871" s="902"/>
      <c r="E871" s="958"/>
      <c r="F871" s="826"/>
      <c r="G871" s="50"/>
      <c r="H871" s="50"/>
    </row>
    <row r="872" spans="1:8">
      <c r="A872" s="898"/>
      <c r="B872" s="902"/>
      <c r="C872" s="902"/>
      <c r="D872" s="902"/>
      <c r="E872" s="958"/>
      <c r="F872" s="826"/>
      <c r="G872" s="50"/>
      <c r="H872" s="50"/>
    </row>
    <row r="873" spans="1:8">
      <c r="A873" s="898"/>
      <c r="B873" s="902"/>
      <c r="C873" s="902"/>
      <c r="D873" s="902"/>
      <c r="E873" s="958"/>
      <c r="F873" s="826"/>
      <c r="G873" s="50"/>
      <c r="H873" s="50"/>
    </row>
    <row r="874" spans="1:8">
      <c r="A874" s="898"/>
      <c r="B874" s="902"/>
      <c r="C874" s="902"/>
      <c r="D874" s="902"/>
      <c r="E874" s="958"/>
      <c r="F874" s="826"/>
      <c r="G874" s="50"/>
      <c r="H874" s="50"/>
    </row>
    <row r="875" spans="1:8">
      <c r="A875" s="898"/>
      <c r="B875" s="902"/>
      <c r="C875" s="902"/>
      <c r="D875" s="902"/>
      <c r="E875" s="958"/>
      <c r="F875" s="826"/>
      <c r="G875" s="50"/>
      <c r="H875" s="50"/>
    </row>
    <row r="876" spans="1:8">
      <c r="A876" s="898"/>
      <c r="B876" s="902"/>
      <c r="C876" s="902"/>
      <c r="D876" s="902"/>
      <c r="E876" s="958"/>
      <c r="F876" s="826"/>
      <c r="G876" s="50"/>
      <c r="H876" s="50"/>
    </row>
    <row r="877" spans="1:8">
      <c r="A877" s="898"/>
      <c r="B877" s="902"/>
      <c r="C877" s="902"/>
      <c r="D877" s="902"/>
      <c r="E877" s="958"/>
      <c r="F877" s="826"/>
      <c r="G877" s="50"/>
      <c r="H877" s="50"/>
    </row>
    <row r="878" spans="1:8">
      <c r="A878" s="898"/>
      <c r="B878" s="902"/>
      <c r="C878" s="902"/>
      <c r="D878" s="902"/>
      <c r="E878" s="958"/>
      <c r="F878" s="826"/>
      <c r="G878" s="50"/>
      <c r="H878" s="50"/>
    </row>
    <row r="879" spans="1:8">
      <c r="A879" s="898"/>
      <c r="B879" s="902"/>
      <c r="C879" s="902"/>
      <c r="D879" s="902"/>
      <c r="E879" s="958"/>
      <c r="F879" s="826"/>
      <c r="G879" s="50"/>
      <c r="H879" s="50"/>
    </row>
    <row r="880" spans="1:8">
      <c r="A880" s="898"/>
      <c r="B880" s="902"/>
      <c r="C880" s="902"/>
      <c r="D880" s="902"/>
      <c r="E880" s="958"/>
      <c r="F880" s="826"/>
      <c r="G880" s="50"/>
      <c r="H880" s="50"/>
    </row>
    <row r="881" spans="1:8">
      <c r="A881" s="898"/>
      <c r="B881" s="902"/>
      <c r="C881" s="902"/>
      <c r="D881" s="902"/>
      <c r="E881" s="958"/>
      <c r="F881" s="826"/>
      <c r="G881" s="50"/>
      <c r="H881" s="50"/>
    </row>
    <row r="882" spans="1:8">
      <c r="A882" s="898"/>
      <c r="B882" s="902"/>
      <c r="C882" s="902"/>
      <c r="D882" s="902"/>
      <c r="E882" s="958"/>
      <c r="F882" s="826"/>
      <c r="G882" s="50"/>
      <c r="H882" s="50"/>
    </row>
    <row r="883" spans="1:8">
      <c r="A883" s="898"/>
      <c r="B883" s="902"/>
      <c r="C883" s="902"/>
      <c r="D883" s="902"/>
      <c r="E883" s="958"/>
      <c r="F883" s="826"/>
      <c r="G883" s="50"/>
      <c r="H883" s="50"/>
    </row>
    <row r="884" spans="1:8">
      <c r="A884" s="898"/>
      <c r="B884" s="902"/>
      <c r="C884" s="902"/>
      <c r="D884" s="902"/>
      <c r="E884" s="958"/>
      <c r="F884" s="826"/>
      <c r="G884" s="50"/>
      <c r="H884" s="50"/>
    </row>
    <row r="885" spans="1:8">
      <c r="A885" s="898"/>
      <c r="B885" s="902"/>
      <c r="C885" s="902"/>
      <c r="D885" s="902"/>
      <c r="E885" s="958"/>
      <c r="F885" s="826"/>
      <c r="G885" s="50"/>
      <c r="H885" s="50"/>
    </row>
    <row r="886" spans="1:8">
      <c r="A886" s="898"/>
      <c r="B886" s="902"/>
      <c r="C886" s="902"/>
      <c r="D886" s="902"/>
      <c r="E886" s="958"/>
      <c r="F886" s="826"/>
      <c r="G886" s="50"/>
      <c r="H886" s="50"/>
    </row>
    <row r="887" spans="1:8">
      <c r="A887" s="898"/>
      <c r="B887" s="902"/>
      <c r="C887" s="902"/>
      <c r="D887" s="902"/>
      <c r="E887" s="958"/>
      <c r="F887" s="826"/>
      <c r="G887" s="50"/>
      <c r="H887" s="50"/>
    </row>
    <row r="888" spans="1:8">
      <c r="A888" s="898"/>
      <c r="B888" s="902"/>
      <c r="C888" s="902"/>
      <c r="D888" s="902"/>
      <c r="E888" s="958"/>
      <c r="F888" s="826"/>
      <c r="G888" s="50"/>
      <c r="H888" s="50"/>
    </row>
    <row r="889" spans="1:8">
      <c r="A889" s="898"/>
      <c r="B889" s="902"/>
      <c r="C889" s="902"/>
      <c r="D889" s="902"/>
      <c r="E889" s="958"/>
      <c r="F889" s="826"/>
      <c r="G889" s="50"/>
      <c r="H889" s="50"/>
    </row>
    <row r="890" spans="1:8">
      <c r="A890" s="898"/>
      <c r="B890" s="902"/>
      <c r="C890" s="902"/>
      <c r="D890" s="902"/>
      <c r="E890" s="958"/>
      <c r="F890" s="826"/>
      <c r="G890" s="50"/>
      <c r="H890" s="50"/>
    </row>
    <row r="891" spans="1:8">
      <c r="A891" s="898"/>
      <c r="B891" s="902"/>
      <c r="C891" s="902"/>
      <c r="D891" s="902"/>
      <c r="E891" s="958"/>
      <c r="F891" s="826"/>
      <c r="G891" s="50"/>
      <c r="H891" s="50"/>
    </row>
    <row r="892" spans="1:8">
      <c r="A892" s="898"/>
      <c r="B892" s="902"/>
      <c r="C892" s="902"/>
      <c r="D892" s="902"/>
      <c r="E892" s="958"/>
      <c r="F892" s="826"/>
      <c r="G892" s="50"/>
      <c r="H892" s="50"/>
    </row>
    <row r="893" spans="1:8">
      <c r="A893" s="898"/>
      <c r="B893" s="902"/>
      <c r="C893" s="902"/>
      <c r="D893" s="902"/>
      <c r="E893" s="958"/>
      <c r="F893" s="826"/>
      <c r="G893" s="50"/>
      <c r="H893" s="50"/>
    </row>
    <row r="894" spans="1:8">
      <c r="A894" s="898"/>
      <c r="B894" s="902"/>
      <c r="C894" s="902"/>
      <c r="D894" s="902"/>
      <c r="E894" s="958"/>
      <c r="F894" s="826"/>
      <c r="G894" s="50"/>
      <c r="H894" s="50"/>
    </row>
    <row r="895" spans="1:8">
      <c r="A895" s="898"/>
      <c r="B895" s="902"/>
      <c r="C895" s="902"/>
      <c r="D895" s="902"/>
      <c r="E895" s="958"/>
      <c r="F895" s="826"/>
      <c r="G895" s="50"/>
      <c r="H895" s="50"/>
    </row>
    <row r="896" spans="1:8">
      <c r="A896" s="898"/>
      <c r="B896" s="902"/>
      <c r="C896" s="902"/>
      <c r="D896" s="902"/>
      <c r="E896" s="958"/>
      <c r="F896" s="826"/>
      <c r="G896" s="50"/>
      <c r="H896" s="50"/>
    </row>
    <row r="897" spans="1:8">
      <c r="A897" s="898"/>
      <c r="B897" s="902"/>
      <c r="C897" s="902"/>
      <c r="D897" s="902"/>
      <c r="E897" s="958"/>
      <c r="F897" s="826"/>
      <c r="G897" s="50"/>
      <c r="H897" s="50"/>
    </row>
    <row r="898" spans="1:8">
      <c r="A898" s="898"/>
      <c r="B898" s="902"/>
      <c r="C898" s="902"/>
      <c r="D898" s="902"/>
      <c r="E898" s="958"/>
      <c r="F898" s="826"/>
      <c r="G898" s="50"/>
      <c r="H898" s="50"/>
    </row>
    <row r="899" spans="1:8">
      <c r="A899" s="898"/>
      <c r="B899" s="902"/>
      <c r="C899" s="902"/>
      <c r="D899" s="902"/>
      <c r="E899" s="958"/>
      <c r="F899" s="826"/>
      <c r="G899" s="50"/>
      <c r="H899" s="50"/>
    </row>
    <row r="900" spans="1:8">
      <c r="A900" s="898"/>
      <c r="B900" s="902"/>
      <c r="C900" s="902"/>
      <c r="D900" s="902"/>
      <c r="E900" s="958"/>
      <c r="F900" s="826"/>
      <c r="G900" s="50"/>
      <c r="H900" s="50"/>
    </row>
    <row r="901" spans="1:8">
      <c r="A901" s="898"/>
      <c r="B901" s="902"/>
      <c r="C901" s="902"/>
      <c r="D901" s="902"/>
      <c r="E901" s="958"/>
      <c r="F901" s="826"/>
      <c r="G901" s="50"/>
      <c r="H901" s="50"/>
    </row>
    <row r="902" spans="1:8">
      <c r="A902" s="898"/>
      <c r="B902" s="902"/>
      <c r="C902" s="902"/>
      <c r="D902" s="902"/>
      <c r="E902" s="958"/>
      <c r="F902" s="826"/>
      <c r="G902" s="50"/>
      <c r="H902" s="50"/>
    </row>
    <row r="903" spans="1:8">
      <c r="A903" s="898"/>
      <c r="B903" s="902"/>
      <c r="C903" s="902"/>
      <c r="D903" s="902"/>
      <c r="E903" s="958"/>
      <c r="F903" s="826"/>
      <c r="G903" s="50"/>
      <c r="H903" s="50"/>
    </row>
    <row r="904" spans="1:8">
      <c r="A904" s="898"/>
      <c r="B904" s="902"/>
      <c r="C904" s="902"/>
      <c r="D904" s="902"/>
      <c r="E904" s="958"/>
      <c r="F904" s="826"/>
      <c r="G904" s="50"/>
      <c r="H904" s="50"/>
    </row>
    <row r="905" spans="1:8">
      <c r="A905" s="898"/>
      <c r="B905" s="902"/>
      <c r="C905" s="902"/>
      <c r="D905" s="902"/>
      <c r="E905" s="958"/>
      <c r="F905" s="826"/>
      <c r="G905" s="50"/>
      <c r="H905" s="50"/>
    </row>
    <row r="906" spans="1:8">
      <c r="A906" s="898"/>
      <c r="B906" s="902"/>
      <c r="C906" s="902"/>
      <c r="D906" s="902"/>
      <c r="E906" s="958"/>
      <c r="F906" s="826"/>
      <c r="G906" s="50"/>
      <c r="H906" s="50"/>
    </row>
    <row r="907" spans="1:8">
      <c r="A907" s="898"/>
      <c r="B907" s="902"/>
      <c r="C907" s="902"/>
      <c r="D907" s="902"/>
      <c r="E907" s="958"/>
      <c r="F907" s="826"/>
      <c r="G907" s="50"/>
      <c r="H907" s="50"/>
    </row>
    <row r="908" spans="1:8">
      <c r="A908" s="898"/>
      <c r="B908" s="902"/>
      <c r="C908" s="902"/>
      <c r="D908" s="902"/>
      <c r="E908" s="958"/>
      <c r="F908" s="826"/>
      <c r="G908" s="50"/>
      <c r="H908" s="50"/>
    </row>
    <row r="909" spans="1:8">
      <c r="A909" s="898"/>
      <c r="B909" s="902"/>
      <c r="C909" s="902"/>
      <c r="D909" s="902"/>
      <c r="E909" s="958"/>
      <c r="F909" s="826"/>
      <c r="G909" s="50"/>
      <c r="H909" s="50"/>
    </row>
    <row r="910" spans="1:8">
      <c r="A910" s="898"/>
      <c r="B910" s="902"/>
      <c r="C910" s="902"/>
      <c r="D910" s="902"/>
      <c r="E910" s="958"/>
      <c r="F910" s="826"/>
      <c r="G910" s="50"/>
      <c r="H910" s="50"/>
    </row>
    <row r="911" spans="1:8">
      <c r="A911" s="898"/>
      <c r="B911" s="902"/>
      <c r="C911" s="902"/>
      <c r="D911" s="902"/>
      <c r="E911" s="958"/>
      <c r="F911" s="826"/>
      <c r="G911" s="50"/>
      <c r="H911" s="50"/>
    </row>
    <row r="912" spans="1:8">
      <c r="A912" s="898"/>
      <c r="B912" s="902"/>
      <c r="C912" s="902"/>
      <c r="D912" s="902"/>
      <c r="E912" s="958"/>
      <c r="F912" s="826"/>
      <c r="G912" s="50"/>
      <c r="H912" s="50"/>
    </row>
    <row r="913" spans="1:8">
      <c r="A913" s="898"/>
      <c r="B913" s="902"/>
      <c r="C913" s="902"/>
      <c r="D913" s="902"/>
      <c r="E913" s="958"/>
      <c r="F913" s="826"/>
      <c r="G913" s="50"/>
      <c r="H913" s="50"/>
    </row>
    <row r="914" spans="1:8">
      <c r="A914" s="898"/>
      <c r="B914" s="902"/>
      <c r="C914" s="902"/>
      <c r="D914" s="902"/>
      <c r="E914" s="958"/>
      <c r="F914" s="826"/>
      <c r="G914" s="50"/>
      <c r="H914" s="50"/>
    </row>
    <row r="915" spans="1:8">
      <c r="A915" s="898"/>
      <c r="B915" s="902"/>
      <c r="C915" s="902"/>
      <c r="D915" s="902"/>
      <c r="E915" s="958"/>
      <c r="F915" s="826"/>
      <c r="G915" s="50"/>
      <c r="H915" s="50"/>
    </row>
    <row r="916" spans="1:8">
      <c r="A916" s="898"/>
      <c r="B916" s="902"/>
      <c r="C916" s="902"/>
      <c r="D916" s="902"/>
      <c r="E916" s="958"/>
      <c r="F916" s="826"/>
      <c r="G916" s="50"/>
      <c r="H916" s="50"/>
    </row>
    <row r="917" spans="1:8">
      <c r="A917" s="898"/>
      <c r="B917" s="902"/>
      <c r="C917" s="902"/>
      <c r="D917" s="902"/>
      <c r="E917" s="958"/>
      <c r="F917" s="826"/>
      <c r="G917" s="50"/>
      <c r="H917" s="50"/>
    </row>
    <row r="918" spans="1:8">
      <c r="A918" s="898"/>
      <c r="B918" s="902"/>
      <c r="C918" s="902"/>
      <c r="D918" s="902"/>
      <c r="E918" s="958"/>
      <c r="F918" s="826"/>
      <c r="G918" s="50"/>
      <c r="H918" s="50"/>
    </row>
    <row r="919" spans="1:8">
      <c r="A919" s="898"/>
      <c r="B919" s="902"/>
      <c r="C919" s="902"/>
      <c r="D919" s="902"/>
      <c r="E919" s="958"/>
      <c r="F919" s="826"/>
      <c r="G919" s="50"/>
      <c r="H919" s="50"/>
    </row>
    <row r="920" spans="1:8">
      <c r="A920" s="898"/>
      <c r="B920" s="902"/>
      <c r="C920" s="902"/>
      <c r="D920" s="902"/>
      <c r="E920" s="958"/>
      <c r="F920" s="826"/>
      <c r="G920" s="50"/>
      <c r="H920" s="50"/>
    </row>
    <row r="921" spans="1:8">
      <c r="A921" s="898"/>
      <c r="B921" s="902"/>
      <c r="C921" s="902"/>
      <c r="D921" s="902"/>
      <c r="E921" s="958"/>
      <c r="F921" s="826"/>
      <c r="G921" s="50"/>
      <c r="H921" s="50"/>
    </row>
    <row r="922" spans="1:8">
      <c r="A922" s="898"/>
      <c r="B922" s="902"/>
      <c r="C922" s="902"/>
      <c r="D922" s="902"/>
      <c r="E922" s="958"/>
      <c r="F922" s="826"/>
      <c r="G922" s="50"/>
      <c r="H922" s="50"/>
    </row>
    <row r="923" spans="1:8">
      <c r="A923" s="898"/>
      <c r="B923" s="902"/>
      <c r="C923" s="902"/>
      <c r="D923" s="902"/>
      <c r="E923" s="958"/>
      <c r="F923" s="826"/>
      <c r="G923" s="50"/>
      <c r="H923" s="50"/>
    </row>
    <row r="924" spans="1:8">
      <c r="A924" s="898"/>
      <c r="B924" s="902"/>
      <c r="C924" s="902"/>
      <c r="D924" s="902"/>
      <c r="E924" s="958"/>
      <c r="F924" s="826"/>
      <c r="G924" s="50"/>
      <c r="H924" s="50"/>
    </row>
    <row r="925" spans="1:8">
      <c r="A925" s="898"/>
      <c r="B925" s="902"/>
      <c r="C925" s="902"/>
      <c r="D925" s="902"/>
      <c r="E925" s="958"/>
      <c r="F925" s="826"/>
      <c r="G925" s="50"/>
      <c r="H925" s="50"/>
    </row>
    <row r="926" spans="1:8">
      <c r="A926" s="898"/>
      <c r="B926" s="902"/>
      <c r="C926" s="902"/>
      <c r="D926" s="902"/>
      <c r="E926" s="958"/>
      <c r="F926" s="826"/>
      <c r="G926" s="50"/>
      <c r="H926" s="50"/>
    </row>
    <row r="927" spans="1:8">
      <c r="A927" s="898"/>
      <c r="B927" s="902"/>
      <c r="C927" s="902"/>
      <c r="D927" s="902"/>
      <c r="E927" s="958"/>
      <c r="F927" s="826"/>
      <c r="G927" s="50"/>
      <c r="H927" s="50"/>
    </row>
    <row r="928" spans="1:8">
      <c r="A928" s="898"/>
      <c r="B928" s="902"/>
      <c r="C928" s="902"/>
      <c r="D928" s="902"/>
      <c r="E928" s="958"/>
      <c r="F928" s="826"/>
      <c r="G928" s="50"/>
      <c r="H928" s="50"/>
    </row>
    <row r="929" spans="1:8">
      <c r="A929" s="898"/>
      <c r="B929" s="902"/>
      <c r="C929" s="902"/>
      <c r="D929" s="902"/>
      <c r="E929" s="958"/>
      <c r="F929" s="826"/>
      <c r="G929" s="50"/>
      <c r="H929" s="50"/>
    </row>
    <row r="930" spans="1:8">
      <c r="A930" s="898"/>
      <c r="B930" s="902"/>
      <c r="C930" s="902"/>
      <c r="D930" s="902"/>
      <c r="E930" s="958"/>
      <c r="F930" s="826"/>
      <c r="G930" s="50"/>
      <c r="H930" s="50"/>
    </row>
    <row r="931" spans="1:8">
      <c r="A931" s="898"/>
      <c r="B931" s="902"/>
      <c r="C931" s="902"/>
      <c r="D931" s="902"/>
      <c r="E931" s="958"/>
      <c r="F931" s="826"/>
      <c r="G931" s="50"/>
      <c r="H931" s="50"/>
    </row>
    <row r="932" spans="1:8">
      <c r="A932" s="898"/>
      <c r="B932" s="902"/>
      <c r="C932" s="902"/>
      <c r="D932" s="902"/>
      <c r="E932" s="958"/>
      <c r="F932" s="826"/>
      <c r="G932" s="50"/>
      <c r="H932" s="50"/>
    </row>
    <row r="933" spans="1:8">
      <c r="A933" s="898"/>
      <c r="B933" s="902"/>
      <c r="C933" s="902"/>
      <c r="D933" s="902"/>
      <c r="E933" s="958"/>
      <c r="F933" s="826"/>
      <c r="G933" s="50"/>
      <c r="H933" s="50"/>
    </row>
    <row r="934" spans="1:8">
      <c r="A934" s="898"/>
      <c r="B934" s="902"/>
      <c r="C934" s="902"/>
      <c r="D934" s="902"/>
      <c r="E934" s="958"/>
      <c r="F934" s="826"/>
      <c r="G934" s="50"/>
      <c r="H934" s="50"/>
    </row>
    <row r="935" spans="1:8">
      <c r="A935" s="898"/>
      <c r="B935" s="902"/>
      <c r="C935" s="902"/>
      <c r="D935" s="902"/>
      <c r="E935" s="958"/>
      <c r="F935" s="826"/>
      <c r="G935" s="50"/>
      <c r="H935" s="50"/>
    </row>
    <row r="936" spans="1:8">
      <c r="A936" s="898"/>
      <c r="B936" s="902"/>
      <c r="C936" s="902"/>
      <c r="D936" s="902"/>
      <c r="E936" s="958"/>
      <c r="F936" s="826"/>
      <c r="G936" s="50"/>
      <c r="H936" s="50"/>
    </row>
    <row r="937" spans="1:8">
      <c r="A937" s="898"/>
      <c r="B937" s="902"/>
      <c r="C937" s="902"/>
      <c r="D937" s="902"/>
      <c r="E937" s="958"/>
      <c r="F937" s="826"/>
      <c r="G937" s="50"/>
      <c r="H937" s="50"/>
    </row>
    <row r="938" spans="1:8">
      <c r="A938" s="898"/>
      <c r="B938" s="902"/>
      <c r="C938" s="902"/>
      <c r="D938" s="902"/>
      <c r="E938" s="958"/>
      <c r="F938" s="826"/>
      <c r="G938" s="50"/>
      <c r="H938" s="50"/>
    </row>
    <row r="939" spans="1:8">
      <c r="A939" s="898"/>
      <c r="B939" s="902"/>
      <c r="C939" s="902"/>
      <c r="D939" s="902"/>
      <c r="E939" s="958"/>
      <c r="F939" s="826"/>
      <c r="G939" s="50"/>
      <c r="H939" s="50"/>
    </row>
    <row r="940" spans="1:8">
      <c r="A940" s="898"/>
      <c r="B940" s="902"/>
      <c r="C940" s="902"/>
      <c r="D940" s="902"/>
      <c r="E940" s="958"/>
      <c r="F940" s="826"/>
      <c r="G940" s="50"/>
      <c r="H940" s="50"/>
    </row>
    <row r="941" spans="1:8">
      <c r="A941" s="898"/>
      <c r="B941" s="902"/>
      <c r="C941" s="902"/>
      <c r="D941" s="902"/>
      <c r="E941" s="958"/>
      <c r="F941" s="826"/>
      <c r="G941" s="50"/>
      <c r="H941" s="50"/>
    </row>
    <row r="942" spans="1:8">
      <c r="A942" s="898"/>
      <c r="B942" s="902"/>
      <c r="C942" s="902"/>
      <c r="D942" s="902"/>
      <c r="E942" s="958"/>
      <c r="F942" s="826"/>
      <c r="G942" s="50"/>
      <c r="H942" s="50"/>
    </row>
    <row r="943" spans="1:8">
      <c r="A943" s="898"/>
      <c r="B943" s="902"/>
      <c r="C943" s="902"/>
      <c r="D943" s="902"/>
      <c r="E943" s="958"/>
      <c r="F943" s="826"/>
      <c r="G943" s="50"/>
      <c r="H943" s="50"/>
    </row>
    <row r="944" spans="1:8">
      <c r="A944" s="898"/>
      <c r="B944" s="902"/>
      <c r="C944" s="902"/>
      <c r="D944" s="902"/>
      <c r="E944" s="958"/>
      <c r="F944" s="826"/>
      <c r="G944" s="50"/>
      <c r="H944" s="50"/>
    </row>
    <row r="945" spans="1:8">
      <c r="A945" s="898"/>
      <c r="B945" s="902"/>
      <c r="C945" s="902"/>
      <c r="D945" s="902"/>
      <c r="E945" s="958"/>
      <c r="F945" s="826"/>
      <c r="G945" s="50"/>
      <c r="H945" s="50"/>
    </row>
    <row r="946" spans="1:8">
      <c r="A946" s="898"/>
      <c r="B946" s="902"/>
      <c r="C946" s="902"/>
      <c r="D946" s="902"/>
      <c r="E946" s="958"/>
      <c r="F946" s="826"/>
      <c r="G946" s="50"/>
      <c r="H946" s="50"/>
    </row>
    <row r="947" spans="1:8">
      <c r="A947" s="898"/>
      <c r="B947" s="902"/>
      <c r="C947" s="902"/>
      <c r="D947" s="902"/>
      <c r="E947" s="958"/>
      <c r="F947" s="826"/>
      <c r="G947" s="50"/>
      <c r="H947" s="50"/>
    </row>
    <row r="948" spans="1:8">
      <c r="A948" s="898"/>
      <c r="B948" s="902"/>
      <c r="C948" s="902"/>
      <c r="D948" s="902"/>
      <c r="E948" s="958"/>
      <c r="F948" s="826"/>
      <c r="G948" s="50"/>
      <c r="H948" s="50"/>
    </row>
    <row r="949" spans="1:8">
      <c r="A949" s="898"/>
      <c r="B949" s="902"/>
      <c r="C949" s="902"/>
      <c r="D949" s="902"/>
      <c r="E949" s="958"/>
      <c r="F949" s="826"/>
      <c r="G949" s="50"/>
      <c r="H949" s="50"/>
    </row>
    <row r="950" spans="1:8">
      <c r="A950" s="898"/>
      <c r="B950" s="902"/>
      <c r="C950" s="902"/>
      <c r="D950" s="902"/>
      <c r="E950" s="958"/>
      <c r="F950" s="826"/>
      <c r="G950" s="50"/>
      <c r="H950" s="50"/>
    </row>
    <row r="951" spans="1:8">
      <c r="A951" s="898"/>
      <c r="B951" s="902"/>
      <c r="C951" s="902"/>
      <c r="D951" s="902"/>
      <c r="E951" s="958"/>
      <c r="F951" s="826"/>
      <c r="G951" s="50"/>
      <c r="H951" s="50"/>
    </row>
    <row r="952" spans="1:8">
      <c r="A952" s="898"/>
      <c r="B952" s="902"/>
      <c r="C952" s="902"/>
      <c r="D952" s="902"/>
      <c r="E952" s="958"/>
      <c r="F952" s="826"/>
      <c r="G952" s="50"/>
      <c r="H952" s="50"/>
    </row>
    <row r="953" spans="1:8">
      <c r="A953" s="898"/>
      <c r="B953" s="902"/>
      <c r="C953" s="902"/>
      <c r="D953" s="902"/>
      <c r="E953" s="958"/>
      <c r="F953" s="826"/>
      <c r="G953" s="50"/>
      <c r="H953" s="50"/>
    </row>
    <row r="954" spans="1:8">
      <c r="A954" s="898"/>
      <c r="B954" s="902"/>
      <c r="C954" s="902"/>
      <c r="D954" s="902"/>
      <c r="E954" s="958"/>
      <c r="F954" s="826"/>
      <c r="G954" s="50"/>
      <c r="H954" s="50"/>
    </row>
    <row r="955" spans="1:8">
      <c r="A955" s="898"/>
      <c r="B955" s="902"/>
      <c r="C955" s="902"/>
      <c r="D955" s="902"/>
      <c r="E955" s="958"/>
      <c r="F955" s="826"/>
      <c r="G955" s="50"/>
      <c r="H955" s="50"/>
    </row>
    <row r="956" spans="1:8">
      <c r="A956" s="898"/>
      <c r="B956" s="902"/>
      <c r="C956" s="902"/>
      <c r="D956" s="902"/>
      <c r="E956" s="958"/>
      <c r="F956" s="826"/>
      <c r="G956" s="50"/>
      <c r="H956" s="50"/>
    </row>
    <row r="957" spans="1:8">
      <c r="A957" s="898"/>
      <c r="B957" s="902"/>
      <c r="C957" s="902"/>
      <c r="D957" s="902"/>
      <c r="E957" s="958"/>
      <c r="F957" s="826"/>
      <c r="G957" s="50"/>
      <c r="H957" s="50"/>
    </row>
    <row r="958" spans="1:8">
      <c r="A958" s="898"/>
      <c r="B958" s="902"/>
      <c r="C958" s="902"/>
      <c r="D958" s="902"/>
      <c r="E958" s="958"/>
      <c r="F958" s="826"/>
      <c r="G958" s="50"/>
      <c r="H958" s="50"/>
    </row>
    <row r="959" spans="1:8">
      <c r="A959" s="898"/>
      <c r="B959" s="902"/>
      <c r="C959" s="902"/>
      <c r="D959" s="902"/>
      <c r="E959" s="958"/>
      <c r="F959" s="826"/>
      <c r="G959" s="50"/>
      <c r="H959" s="50"/>
    </row>
    <row r="960" spans="1:8">
      <c r="A960" s="898"/>
      <c r="B960" s="902"/>
      <c r="C960" s="902"/>
      <c r="D960" s="902"/>
      <c r="E960" s="958"/>
      <c r="F960" s="826"/>
      <c r="G960" s="50"/>
      <c r="H960" s="50"/>
    </row>
    <row r="961" spans="1:8">
      <c r="A961" s="898"/>
      <c r="B961" s="902"/>
      <c r="C961" s="902"/>
      <c r="D961" s="902"/>
      <c r="E961" s="958"/>
      <c r="F961" s="826"/>
      <c r="G961" s="50"/>
      <c r="H961" s="50"/>
    </row>
    <row r="962" spans="1:8">
      <c r="A962" s="898"/>
      <c r="B962" s="902"/>
      <c r="C962" s="902"/>
      <c r="D962" s="902"/>
      <c r="E962" s="958"/>
      <c r="F962" s="826"/>
      <c r="G962" s="50"/>
      <c r="H962" s="50"/>
    </row>
    <row r="963" spans="1:8">
      <c r="A963" s="898"/>
      <c r="B963" s="902"/>
      <c r="C963" s="902"/>
      <c r="D963" s="902"/>
      <c r="E963" s="958"/>
      <c r="F963" s="826"/>
      <c r="G963" s="50"/>
      <c r="H963" s="50"/>
    </row>
    <row r="964" spans="1:8">
      <c r="A964" s="898"/>
      <c r="B964" s="902"/>
      <c r="C964" s="902"/>
      <c r="D964" s="902"/>
      <c r="E964" s="958"/>
      <c r="F964" s="826"/>
      <c r="G964" s="50"/>
      <c r="H964" s="50"/>
    </row>
    <row r="965" spans="1:8">
      <c r="A965" s="898"/>
      <c r="B965" s="902"/>
      <c r="C965" s="902"/>
      <c r="D965" s="902"/>
      <c r="E965" s="958"/>
      <c r="F965" s="826"/>
      <c r="G965" s="50"/>
      <c r="H965" s="50"/>
    </row>
    <row r="966" spans="1:8">
      <c r="A966" s="898"/>
      <c r="B966" s="902"/>
      <c r="C966" s="902"/>
      <c r="D966" s="902"/>
      <c r="E966" s="958"/>
      <c r="F966" s="826"/>
      <c r="G966" s="50"/>
      <c r="H966" s="50"/>
    </row>
    <row r="967" spans="1:8">
      <c r="A967" s="898"/>
      <c r="B967" s="902"/>
      <c r="C967" s="902"/>
      <c r="D967" s="902"/>
      <c r="E967" s="958"/>
      <c r="F967" s="826"/>
      <c r="G967" s="50"/>
      <c r="H967" s="50"/>
    </row>
    <row r="968" spans="1:8">
      <c r="A968" s="898"/>
      <c r="B968" s="902"/>
      <c r="C968" s="902"/>
      <c r="D968" s="902"/>
      <c r="E968" s="958"/>
      <c r="F968" s="826"/>
      <c r="G968" s="50"/>
      <c r="H968" s="50"/>
    </row>
    <row r="969" spans="1:8">
      <c r="A969" s="898"/>
      <c r="B969" s="902"/>
      <c r="C969" s="902"/>
      <c r="D969" s="902"/>
      <c r="E969" s="958"/>
      <c r="F969" s="826"/>
      <c r="G969" s="50"/>
      <c r="H969" s="50"/>
    </row>
    <row r="970" spans="1:8">
      <c r="A970" s="898"/>
      <c r="B970" s="902"/>
      <c r="C970" s="902"/>
      <c r="D970" s="902"/>
      <c r="E970" s="958"/>
      <c r="F970" s="826"/>
      <c r="G970" s="50"/>
      <c r="H970" s="50"/>
    </row>
    <row r="971" spans="1:8">
      <c r="A971" s="898"/>
      <c r="B971" s="902"/>
      <c r="C971" s="902"/>
      <c r="D971" s="902"/>
      <c r="E971" s="958"/>
      <c r="F971" s="826"/>
      <c r="G971" s="50"/>
      <c r="H971" s="50"/>
    </row>
    <row r="972" spans="1:8">
      <c r="A972" s="898"/>
      <c r="B972" s="902"/>
      <c r="C972" s="902"/>
      <c r="D972" s="902"/>
      <c r="E972" s="958"/>
      <c r="F972" s="826"/>
      <c r="G972" s="50"/>
      <c r="H972" s="50"/>
    </row>
    <row r="973" spans="1:8">
      <c r="A973" s="898"/>
      <c r="B973" s="902"/>
      <c r="C973" s="902"/>
      <c r="D973" s="902"/>
      <c r="E973" s="958"/>
      <c r="F973" s="826"/>
      <c r="G973" s="50"/>
      <c r="H973" s="50"/>
    </row>
    <row r="974" spans="1:8">
      <c r="A974" s="898"/>
      <c r="B974" s="902"/>
      <c r="C974" s="902"/>
      <c r="D974" s="902"/>
      <c r="E974" s="958"/>
      <c r="F974" s="826"/>
      <c r="G974" s="50"/>
      <c r="H974" s="50"/>
    </row>
    <row r="975" spans="1:8">
      <c r="A975" s="898"/>
      <c r="B975" s="902"/>
      <c r="C975" s="902"/>
      <c r="D975" s="902"/>
      <c r="E975" s="958"/>
      <c r="F975" s="826"/>
      <c r="G975" s="50"/>
      <c r="H975" s="50"/>
    </row>
    <row r="976" spans="1:8">
      <c r="A976" s="898"/>
      <c r="B976" s="902"/>
      <c r="C976" s="902"/>
      <c r="D976" s="902"/>
      <c r="E976" s="958"/>
      <c r="F976" s="826"/>
      <c r="G976" s="50"/>
      <c r="H976" s="50"/>
    </row>
    <row r="977" spans="1:8">
      <c r="A977" s="898"/>
      <c r="B977" s="902"/>
      <c r="C977" s="902"/>
      <c r="D977" s="902"/>
      <c r="E977" s="958"/>
      <c r="F977" s="826"/>
      <c r="G977" s="50"/>
      <c r="H977" s="50"/>
    </row>
    <row r="978" spans="1:8">
      <c r="A978" s="898"/>
      <c r="B978" s="902"/>
      <c r="C978" s="902"/>
      <c r="D978" s="902"/>
      <c r="E978" s="958"/>
      <c r="F978" s="826"/>
      <c r="G978" s="50"/>
      <c r="H978" s="50"/>
    </row>
    <row r="979" spans="1:8">
      <c r="A979" s="898"/>
      <c r="B979" s="902"/>
      <c r="C979" s="902"/>
      <c r="D979" s="902"/>
      <c r="E979" s="958"/>
      <c r="F979" s="826"/>
      <c r="G979" s="50"/>
      <c r="H979" s="50"/>
    </row>
    <row r="980" spans="1:8">
      <c r="A980" s="898"/>
      <c r="B980" s="902"/>
      <c r="C980" s="902"/>
      <c r="D980" s="902"/>
      <c r="E980" s="958"/>
      <c r="F980" s="826"/>
      <c r="G980" s="50"/>
      <c r="H980" s="50"/>
    </row>
    <row r="981" spans="1:8">
      <c r="A981" s="898"/>
      <c r="B981" s="902"/>
      <c r="C981" s="902"/>
      <c r="D981" s="902"/>
      <c r="E981" s="958"/>
      <c r="F981" s="826"/>
      <c r="G981" s="50"/>
      <c r="H981" s="50"/>
    </row>
    <row r="982" spans="1:8">
      <c r="A982" s="898"/>
      <c r="B982" s="902"/>
      <c r="C982" s="902"/>
      <c r="D982" s="902"/>
      <c r="E982" s="958"/>
      <c r="F982" s="826"/>
      <c r="G982" s="50"/>
      <c r="H982" s="50"/>
    </row>
    <row r="983" spans="1:8">
      <c r="A983" s="898"/>
      <c r="B983" s="902"/>
      <c r="C983" s="902"/>
      <c r="D983" s="902"/>
      <c r="E983" s="958"/>
      <c r="F983" s="826"/>
      <c r="G983" s="50"/>
      <c r="H983" s="50"/>
    </row>
    <row r="984" spans="1:8">
      <c r="A984" s="898"/>
      <c r="B984" s="902"/>
      <c r="C984" s="902"/>
      <c r="D984" s="902"/>
      <c r="E984" s="958"/>
      <c r="F984" s="826"/>
      <c r="G984" s="50"/>
      <c r="H984" s="50"/>
    </row>
    <row r="985" spans="1:8">
      <c r="A985" s="898"/>
      <c r="B985" s="902"/>
      <c r="C985" s="902"/>
      <c r="D985" s="902"/>
      <c r="E985" s="958"/>
      <c r="F985" s="826"/>
      <c r="G985" s="50"/>
      <c r="H985" s="50"/>
    </row>
    <row r="986" spans="1:8">
      <c r="A986" s="898"/>
      <c r="B986" s="902"/>
      <c r="C986" s="902"/>
      <c r="D986" s="902"/>
      <c r="E986" s="958"/>
      <c r="F986" s="826"/>
      <c r="G986" s="50"/>
      <c r="H986" s="50"/>
    </row>
    <row r="987" spans="1:8">
      <c r="A987" s="898"/>
      <c r="B987" s="902"/>
      <c r="C987" s="902"/>
      <c r="D987" s="902"/>
      <c r="E987" s="958"/>
      <c r="F987" s="826"/>
      <c r="G987" s="50"/>
      <c r="H987" s="50"/>
    </row>
    <row r="988" spans="1:8">
      <c r="A988" s="898"/>
      <c r="B988" s="902"/>
      <c r="C988" s="902"/>
      <c r="D988" s="902"/>
      <c r="E988" s="958"/>
      <c r="F988" s="826"/>
      <c r="G988" s="50"/>
      <c r="H988" s="50"/>
    </row>
    <row r="989" spans="1:8">
      <c r="A989" s="898"/>
      <c r="B989" s="902"/>
      <c r="C989" s="902"/>
      <c r="D989" s="902"/>
      <c r="E989" s="958"/>
      <c r="F989" s="826"/>
      <c r="G989" s="50"/>
      <c r="H989" s="50"/>
    </row>
    <row r="990" spans="1:8">
      <c r="A990" s="898"/>
      <c r="B990" s="902"/>
      <c r="C990" s="902"/>
      <c r="D990" s="902"/>
      <c r="E990" s="958"/>
      <c r="F990" s="826"/>
      <c r="G990" s="50"/>
      <c r="H990" s="50"/>
    </row>
    <row r="991" spans="1:8">
      <c r="A991" s="898"/>
      <c r="B991" s="902"/>
      <c r="C991" s="902"/>
      <c r="D991" s="902"/>
      <c r="E991" s="958"/>
      <c r="F991" s="826"/>
      <c r="G991" s="50"/>
      <c r="H991" s="50"/>
    </row>
    <row r="992" spans="1:8">
      <c r="A992" s="898"/>
      <c r="B992" s="902"/>
      <c r="C992" s="902"/>
      <c r="D992" s="902"/>
      <c r="E992" s="958"/>
      <c r="F992" s="826"/>
      <c r="G992" s="50"/>
      <c r="H992" s="50"/>
    </row>
    <row r="993" spans="1:8">
      <c r="A993" s="898"/>
      <c r="B993" s="902"/>
      <c r="C993" s="902"/>
      <c r="D993" s="902"/>
      <c r="E993" s="958"/>
      <c r="F993" s="826"/>
      <c r="G993" s="50"/>
      <c r="H993" s="50"/>
    </row>
    <row r="994" spans="1:8">
      <c r="A994" s="898"/>
      <c r="B994" s="902"/>
      <c r="C994" s="902"/>
      <c r="D994" s="902"/>
      <c r="E994" s="958"/>
      <c r="F994" s="826"/>
      <c r="G994" s="50"/>
      <c r="H994" s="50"/>
    </row>
    <row r="995" spans="1:8">
      <c r="A995" s="898"/>
      <c r="B995" s="902"/>
      <c r="C995" s="902"/>
      <c r="D995" s="902"/>
      <c r="E995" s="958"/>
      <c r="F995" s="826"/>
      <c r="G995" s="50"/>
      <c r="H995" s="50"/>
    </row>
    <row r="996" spans="1:8">
      <c r="A996" s="898"/>
      <c r="B996" s="902"/>
      <c r="C996" s="902"/>
      <c r="D996" s="902"/>
      <c r="E996" s="958"/>
      <c r="F996" s="826"/>
      <c r="G996" s="50"/>
      <c r="H996" s="50"/>
    </row>
    <row r="997" spans="1:8">
      <c r="A997" s="898"/>
      <c r="B997" s="902"/>
      <c r="C997" s="902"/>
      <c r="D997" s="902"/>
      <c r="E997" s="958"/>
      <c r="F997" s="826"/>
      <c r="G997" s="50"/>
      <c r="H997" s="50"/>
    </row>
    <row r="998" spans="1:8">
      <c r="A998" s="898"/>
      <c r="B998" s="902"/>
      <c r="C998" s="902"/>
      <c r="D998" s="902"/>
      <c r="E998" s="958"/>
      <c r="F998" s="826"/>
      <c r="G998" s="50"/>
      <c r="H998" s="50"/>
    </row>
    <row r="999" spans="1:8">
      <c r="A999" s="898"/>
      <c r="B999" s="902"/>
      <c r="C999" s="902"/>
      <c r="D999" s="902"/>
      <c r="E999" s="958"/>
      <c r="F999" s="826"/>
      <c r="G999" s="50"/>
      <c r="H999" s="50"/>
    </row>
    <row r="1000" spans="1:8">
      <c r="A1000" s="898"/>
      <c r="B1000" s="902"/>
      <c r="C1000" s="902"/>
      <c r="D1000" s="902"/>
      <c r="E1000" s="958"/>
      <c r="F1000" s="826"/>
      <c r="G1000" s="50"/>
      <c r="H1000" s="50"/>
    </row>
    <row r="1001" spans="1:8">
      <c r="A1001" s="898"/>
      <c r="B1001" s="902"/>
      <c r="C1001" s="902"/>
      <c r="D1001" s="902"/>
      <c r="E1001" s="958"/>
      <c r="F1001" s="826"/>
      <c r="G1001" s="50"/>
      <c r="H1001" s="50"/>
    </row>
    <row r="1002" spans="1:8">
      <c r="A1002" s="898"/>
      <c r="B1002" s="902"/>
      <c r="C1002" s="902"/>
      <c r="D1002" s="902"/>
      <c r="E1002" s="958"/>
      <c r="F1002" s="826"/>
      <c r="G1002" s="50"/>
      <c r="H1002" s="50"/>
    </row>
    <row r="1003" spans="1:8">
      <c r="A1003" s="898"/>
      <c r="B1003" s="902"/>
      <c r="C1003" s="902"/>
      <c r="D1003" s="902"/>
      <c r="E1003" s="958"/>
      <c r="F1003" s="826"/>
      <c r="G1003" s="50"/>
      <c r="H1003" s="50"/>
    </row>
    <row r="1004" spans="1:8">
      <c r="A1004" s="898"/>
      <c r="B1004" s="902"/>
      <c r="C1004" s="902"/>
      <c r="D1004" s="902"/>
      <c r="E1004" s="958"/>
      <c r="F1004" s="826"/>
      <c r="G1004" s="50"/>
      <c r="H1004" s="50"/>
    </row>
    <row r="1005" spans="1:8">
      <c r="A1005" s="898"/>
      <c r="B1005" s="902"/>
      <c r="C1005" s="902"/>
      <c r="D1005" s="902"/>
      <c r="E1005" s="958"/>
      <c r="F1005" s="826"/>
      <c r="G1005" s="50"/>
      <c r="H1005" s="50"/>
    </row>
    <row r="1006" spans="1:8">
      <c r="A1006" s="898"/>
      <c r="B1006" s="902"/>
      <c r="C1006" s="902"/>
      <c r="D1006" s="902"/>
      <c r="E1006" s="958"/>
      <c r="F1006" s="826"/>
      <c r="G1006" s="50"/>
      <c r="H1006" s="50"/>
    </row>
    <row r="1007" spans="1:8">
      <c r="A1007" s="898"/>
      <c r="B1007" s="902"/>
      <c r="C1007" s="902"/>
      <c r="D1007" s="902"/>
      <c r="E1007" s="958"/>
      <c r="F1007" s="826"/>
      <c r="G1007" s="50"/>
      <c r="H1007" s="50"/>
    </row>
    <row r="1008" spans="1:8">
      <c r="A1008" s="898"/>
      <c r="B1008" s="902"/>
      <c r="C1008" s="902"/>
      <c r="D1008" s="902"/>
      <c r="E1008" s="958"/>
      <c r="F1008" s="826"/>
      <c r="G1008" s="50"/>
      <c r="H1008" s="50"/>
    </row>
    <row r="1009" spans="1:8">
      <c r="A1009" s="898"/>
      <c r="B1009" s="902"/>
      <c r="C1009" s="902"/>
      <c r="D1009" s="902"/>
      <c r="E1009" s="958"/>
      <c r="F1009" s="826"/>
      <c r="G1009" s="50"/>
      <c r="H1009" s="50"/>
    </row>
    <row r="1010" spans="1:8">
      <c r="A1010" s="898"/>
      <c r="B1010" s="902"/>
      <c r="C1010" s="902"/>
      <c r="D1010" s="902"/>
      <c r="E1010" s="958"/>
      <c r="F1010" s="826"/>
      <c r="G1010" s="50"/>
      <c r="H1010" s="50"/>
    </row>
    <row r="1011" spans="1:8">
      <c r="A1011" s="898"/>
      <c r="B1011" s="902"/>
      <c r="C1011" s="902"/>
      <c r="D1011" s="902"/>
      <c r="E1011" s="958"/>
      <c r="F1011" s="826"/>
      <c r="G1011" s="50"/>
      <c r="H1011" s="50"/>
    </row>
    <row r="1012" spans="1:8">
      <c r="A1012" s="898"/>
      <c r="B1012" s="902"/>
      <c r="C1012" s="902"/>
      <c r="D1012" s="902"/>
      <c r="E1012" s="958"/>
      <c r="F1012" s="826"/>
      <c r="G1012" s="50"/>
      <c r="H1012" s="50"/>
    </row>
    <row r="1013" spans="1:8">
      <c r="A1013" s="898"/>
      <c r="B1013" s="902"/>
      <c r="C1013" s="902"/>
      <c r="D1013" s="902"/>
      <c r="E1013" s="958"/>
      <c r="F1013" s="826"/>
      <c r="G1013" s="50"/>
      <c r="H1013" s="50"/>
    </row>
    <row r="1014" spans="1:8">
      <c r="A1014" s="898"/>
      <c r="B1014" s="902"/>
      <c r="C1014" s="902"/>
      <c r="D1014" s="902"/>
      <c r="E1014" s="958"/>
      <c r="F1014" s="826"/>
      <c r="G1014" s="50"/>
      <c r="H1014" s="50"/>
    </row>
    <row r="1015" spans="1:8">
      <c r="A1015" s="898"/>
      <c r="B1015" s="902"/>
      <c r="C1015" s="902"/>
      <c r="D1015" s="902"/>
      <c r="E1015" s="958"/>
      <c r="F1015" s="826"/>
      <c r="G1015" s="50"/>
      <c r="H1015" s="50"/>
    </row>
    <row r="1016" spans="1:8">
      <c r="A1016" s="898"/>
      <c r="B1016" s="902"/>
      <c r="C1016" s="902"/>
      <c r="D1016" s="902"/>
      <c r="E1016" s="958"/>
      <c r="F1016" s="826"/>
      <c r="G1016" s="50"/>
      <c r="H1016" s="50"/>
    </row>
    <row r="1017" spans="1:8">
      <c r="A1017" s="898"/>
      <c r="B1017" s="902"/>
      <c r="C1017" s="902"/>
      <c r="D1017" s="902"/>
      <c r="E1017" s="958"/>
      <c r="F1017" s="826"/>
      <c r="G1017" s="50"/>
      <c r="H1017" s="50"/>
    </row>
    <row r="1018" spans="1:8">
      <c r="A1018" s="898"/>
      <c r="B1018" s="902"/>
      <c r="C1018" s="902"/>
      <c r="D1018" s="902"/>
      <c r="E1018" s="958"/>
      <c r="F1018" s="826"/>
      <c r="G1018" s="50"/>
      <c r="H1018" s="50"/>
    </row>
    <row r="1019" spans="1:8">
      <c r="A1019" s="898"/>
      <c r="B1019" s="902"/>
      <c r="C1019" s="902"/>
      <c r="D1019" s="902"/>
      <c r="E1019" s="958"/>
      <c r="F1019" s="826"/>
      <c r="G1019" s="50"/>
      <c r="H1019" s="50"/>
    </row>
    <row r="1020" spans="1:8">
      <c r="A1020" s="898"/>
      <c r="B1020" s="902"/>
      <c r="C1020" s="902"/>
      <c r="D1020" s="902"/>
      <c r="E1020" s="958"/>
      <c r="F1020" s="826"/>
      <c r="G1020" s="50"/>
      <c r="H1020" s="50"/>
    </row>
    <row r="1021" spans="1:8">
      <c r="A1021" s="898"/>
      <c r="B1021" s="902"/>
      <c r="C1021" s="902"/>
      <c r="D1021" s="902"/>
      <c r="E1021" s="958"/>
      <c r="F1021" s="826"/>
      <c r="G1021" s="50"/>
      <c r="H1021" s="50"/>
    </row>
    <row r="1022" spans="1:8">
      <c r="A1022" s="898"/>
      <c r="B1022" s="902"/>
      <c r="C1022" s="902"/>
      <c r="D1022" s="902"/>
      <c r="E1022" s="958"/>
      <c r="F1022" s="826"/>
      <c r="G1022" s="50"/>
      <c r="H1022" s="50"/>
    </row>
    <row r="1023" spans="1:8">
      <c r="A1023" s="898"/>
      <c r="B1023" s="902"/>
      <c r="C1023" s="902"/>
      <c r="D1023" s="902"/>
      <c r="E1023" s="958"/>
      <c r="F1023" s="826"/>
      <c r="G1023" s="50"/>
      <c r="H1023" s="50"/>
    </row>
    <row r="1024" spans="1:8">
      <c r="A1024" s="898"/>
      <c r="B1024" s="902"/>
      <c r="C1024" s="902"/>
      <c r="D1024" s="902"/>
      <c r="E1024" s="958"/>
      <c r="F1024" s="826"/>
      <c r="G1024" s="50"/>
      <c r="H1024" s="50"/>
    </row>
    <row r="1025" spans="1:8">
      <c r="A1025" s="898"/>
      <c r="B1025" s="902"/>
      <c r="C1025" s="902"/>
      <c r="D1025" s="902"/>
      <c r="E1025" s="958"/>
      <c r="F1025" s="826"/>
      <c r="G1025" s="50"/>
      <c r="H1025" s="50"/>
    </row>
    <row r="1026" spans="1:8">
      <c r="A1026" s="898"/>
      <c r="B1026" s="902"/>
      <c r="C1026" s="902"/>
      <c r="D1026" s="902"/>
      <c r="E1026" s="958"/>
      <c r="F1026" s="826"/>
      <c r="G1026" s="50"/>
      <c r="H1026" s="50"/>
    </row>
    <row r="1027" spans="1:8">
      <c r="A1027" s="898"/>
      <c r="B1027" s="902"/>
      <c r="C1027" s="902"/>
      <c r="D1027" s="902"/>
      <c r="E1027" s="958"/>
      <c r="F1027" s="826"/>
      <c r="G1027" s="50"/>
      <c r="H1027" s="50"/>
    </row>
    <row r="1028" spans="1:8">
      <c r="A1028" s="898"/>
      <c r="B1028" s="902"/>
      <c r="C1028" s="902"/>
      <c r="D1028" s="902"/>
      <c r="E1028" s="958"/>
      <c r="F1028" s="826"/>
      <c r="G1028" s="50"/>
      <c r="H1028" s="50"/>
    </row>
    <row r="1029" spans="1:8">
      <c r="A1029" s="898"/>
      <c r="B1029" s="902"/>
      <c r="C1029" s="902"/>
      <c r="D1029" s="902"/>
      <c r="E1029" s="958"/>
      <c r="F1029" s="826"/>
      <c r="G1029" s="50"/>
      <c r="H1029" s="50"/>
    </row>
    <row r="1030" spans="1:8">
      <c r="A1030" s="898"/>
      <c r="B1030" s="902"/>
      <c r="C1030" s="902"/>
      <c r="D1030" s="902"/>
      <c r="E1030" s="958"/>
      <c r="F1030" s="826"/>
      <c r="G1030" s="50"/>
      <c r="H1030" s="50"/>
    </row>
    <row r="1031" spans="1:8">
      <c r="A1031" s="898"/>
      <c r="B1031" s="902"/>
      <c r="C1031" s="902"/>
      <c r="D1031" s="902"/>
      <c r="E1031" s="958"/>
      <c r="F1031" s="826"/>
      <c r="G1031" s="50"/>
      <c r="H1031" s="50"/>
    </row>
    <row r="1032" spans="1:8">
      <c r="A1032" s="898"/>
      <c r="B1032" s="902"/>
      <c r="C1032" s="902"/>
      <c r="D1032" s="902"/>
      <c r="E1032" s="958"/>
      <c r="F1032" s="826"/>
      <c r="G1032" s="50"/>
      <c r="H1032" s="50"/>
    </row>
    <row r="1033" spans="1:8">
      <c r="A1033" s="898"/>
      <c r="B1033" s="902"/>
      <c r="C1033" s="902"/>
      <c r="D1033" s="902"/>
      <c r="E1033" s="958"/>
      <c r="F1033" s="826"/>
      <c r="G1033" s="50"/>
      <c r="H1033" s="50"/>
    </row>
    <row r="1034" spans="1:8">
      <c r="A1034" s="898"/>
      <c r="B1034" s="902"/>
      <c r="C1034" s="902"/>
      <c r="D1034" s="902"/>
      <c r="E1034" s="958"/>
      <c r="F1034" s="826"/>
      <c r="G1034" s="50"/>
      <c r="H1034" s="50"/>
    </row>
    <row r="1035" spans="1:8">
      <c r="A1035" s="898"/>
      <c r="B1035" s="902"/>
      <c r="C1035" s="902"/>
      <c r="D1035" s="902"/>
      <c r="E1035" s="958"/>
      <c r="F1035" s="826"/>
      <c r="G1035" s="50"/>
      <c r="H1035" s="50"/>
    </row>
    <row r="1036" spans="1:8">
      <c r="A1036" s="898"/>
      <c r="B1036" s="902"/>
      <c r="C1036" s="902"/>
      <c r="D1036" s="902"/>
      <c r="E1036" s="958"/>
      <c r="F1036" s="826"/>
      <c r="G1036" s="50"/>
      <c r="H1036" s="50"/>
    </row>
    <row r="1037" spans="1:8">
      <c r="A1037" s="898"/>
      <c r="B1037" s="902"/>
      <c r="C1037" s="902"/>
      <c r="D1037" s="902"/>
      <c r="E1037" s="958"/>
      <c r="F1037" s="826"/>
      <c r="G1037" s="50"/>
      <c r="H1037" s="50"/>
    </row>
    <row r="1038" spans="1:8">
      <c r="A1038" s="898"/>
      <c r="B1038" s="902"/>
      <c r="C1038" s="902"/>
      <c r="D1038" s="902"/>
      <c r="E1038" s="958"/>
      <c r="F1038" s="826"/>
      <c r="G1038" s="50"/>
      <c r="H1038" s="50"/>
    </row>
    <row r="1039" spans="1:8">
      <c r="A1039" s="898"/>
      <c r="B1039" s="902"/>
      <c r="C1039" s="902"/>
      <c r="D1039" s="902"/>
      <c r="E1039" s="958"/>
      <c r="F1039" s="826"/>
      <c r="G1039" s="50"/>
      <c r="H1039" s="50"/>
    </row>
    <row r="1040" spans="1:8">
      <c r="A1040" s="898"/>
      <c r="B1040" s="902"/>
      <c r="C1040" s="902"/>
      <c r="D1040" s="902"/>
      <c r="E1040" s="958"/>
      <c r="F1040" s="826"/>
      <c r="G1040" s="50"/>
      <c r="H1040" s="50"/>
    </row>
    <row r="1041" spans="1:8">
      <c r="A1041" s="898"/>
      <c r="B1041" s="902"/>
      <c r="C1041" s="902"/>
      <c r="D1041" s="902"/>
      <c r="E1041" s="958"/>
      <c r="F1041" s="826"/>
      <c r="G1041" s="50"/>
      <c r="H1041" s="50"/>
    </row>
    <row r="1042" spans="1:8">
      <c r="A1042" s="898"/>
      <c r="B1042" s="902"/>
      <c r="C1042" s="902"/>
      <c r="D1042" s="902"/>
      <c r="E1042" s="958"/>
      <c r="F1042" s="826"/>
      <c r="G1042" s="50"/>
      <c r="H1042" s="50"/>
    </row>
    <row r="1043" spans="1:8">
      <c r="A1043" s="898"/>
      <c r="B1043" s="902"/>
      <c r="C1043" s="902"/>
      <c r="D1043" s="902"/>
      <c r="E1043" s="958"/>
      <c r="F1043" s="826"/>
      <c r="G1043" s="50"/>
      <c r="H1043" s="50"/>
    </row>
    <row r="1044" spans="1:8">
      <c r="A1044" s="898"/>
      <c r="B1044" s="902"/>
      <c r="C1044" s="902"/>
      <c r="D1044" s="902"/>
      <c r="E1044" s="958"/>
      <c r="F1044" s="826"/>
      <c r="G1044" s="50"/>
      <c r="H1044" s="50"/>
    </row>
    <row r="1045" spans="1:8">
      <c r="A1045" s="898"/>
      <c r="B1045" s="902"/>
      <c r="C1045" s="902"/>
      <c r="D1045" s="902"/>
      <c r="E1045" s="958"/>
      <c r="F1045" s="826"/>
      <c r="G1045" s="50"/>
      <c r="H1045" s="50"/>
    </row>
    <row r="1046" spans="1:8">
      <c r="A1046" s="898"/>
      <c r="B1046" s="902"/>
      <c r="C1046" s="902"/>
      <c r="D1046" s="902"/>
      <c r="E1046" s="958"/>
      <c r="F1046" s="826"/>
      <c r="G1046" s="50"/>
      <c r="H1046" s="50"/>
    </row>
    <row r="1047" spans="1:8">
      <c r="A1047" s="898"/>
      <c r="B1047" s="902"/>
      <c r="C1047" s="902"/>
      <c r="D1047" s="902"/>
      <c r="E1047" s="958"/>
      <c r="F1047" s="826"/>
      <c r="G1047" s="50"/>
      <c r="H1047" s="50"/>
    </row>
    <row r="1048" spans="1:8">
      <c r="A1048" s="898"/>
      <c r="B1048" s="902"/>
      <c r="C1048" s="902"/>
      <c r="D1048" s="902"/>
      <c r="E1048" s="958"/>
      <c r="F1048" s="826"/>
      <c r="G1048" s="50"/>
      <c r="H1048" s="50"/>
    </row>
    <row r="1049" spans="1:8">
      <c r="A1049" s="898"/>
      <c r="B1049" s="902"/>
      <c r="C1049" s="902"/>
      <c r="D1049" s="902"/>
      <c r="E1049" s="958"/>
      <c r="F1049" s="826"/>
      <c r="G1049" s="50"/>
      <c r="H1049" s="50"/>
    </row>
    <row r="1050" spans="1:8">
      <c r="A1050" s="898"/>
      <c r="B1050" s="902"/>
      <c r="C1050" s="902"/>
      <c r="D1050" s="902"/>
      <c r="E1050" s="958"/>
      <c r="F1050" s="826"/>
      <c r="G1050" s="50"/>
      <c r="H1050" s="50"/>
    </row>
    <row r="1051" spans="1:8">
      <c r="A1051" s="898"/>
      <c r="B1051" s="902"/>
      <c r="C1051" s="902"/>
      <c r="D1051" s="902"/>
      <c r="E1051" s="958"/>
      <c r="F1051" s="826"/>
      <c r="G1051" s="50"/>
      <c r="H1051" s="50"/>
    </row>
    <row r="1052" spans="1:8">
      <c r="A1052" s="898"/>
      <c r="B1052" s="902"/>
      <c r="C1052" s="902"/>
      <c r="D1052" s="902"/>
      <c r="E1052" s="958"/>
      <c r="F1052" s="826"/>
      <c r="G1052" s="50"/>
      <c r="H1052" s="50"/>
    </row>
    <row r="1053" spans="1:8">
      <c r="A1053" s="898"/>
      <c r="B1053" s="902"/>
      <c r="C1053" s="902"/>
      <c r="D1053" s="902"/>
      <c r="E1053" s="958"/>
      <c r="F1053" s="826"/>
      <c r="G1053" s="50"/>
      <c r="H1053" s="50"/>
    </row>
    <row r="1054" spans="1:8">
      <c r="A1054" s="898"/>
      <c r="B1054" s="902"/>
      <c r="C1054" s="902"/>
      <c r="D1054" s="902"/>
      <c r="E1054" s="958"/>
      <c r="F1054" s="826"/>
      <c r="G1054" s="50"/>
      <c r="H1054" s="50"/>
    </row>
    <row r="1055" spans="1:8">
      <c r="A1055" s="898"/>
      <c r="B1055" s="902"/>
      <c r="C1055" s="902"/>
      <c r="D1055" s="902"/>
      <c r="E1055" s="958"/>
      <c r="F1055" s="826"/>
      <c r="G1055" s="50"/>
      <c r="H1055" s="50"/>
    </row>
    <row r="1056" spans="1:8">
      <c r="A1056" s="898"/>
      <c r="B1056" s="902"/>
      <c r="C1056" s="902"/>
      <c r="D1056" s="902"/>
      <c r="E1056" s="958"/>
      <c r="F1056" s="826"/>
      <c r="G1056" s="50"/>
      <c r="H1056" s="50"/>
    </row>
    <row r="1057" spans="1:8">
      <c r="A1057" s="898"/>
      <c r="B1057" s="902"/>
      <c r="C1057" s="902"/>
      <c r="D1057" s="902"/>
      <c r="E1057" s="958"/>
      <c r="F1057" s="826"/>
      <c r="G1057" s="50"/>
      <c r="H1057" s="50"/>
    </row>
    <row r="1058" spans="1:8">
      <c r="A1058" s="898"/>
      <c r="B1058" s="902"/>
      <c r="C1058" s="902"/>
      <c r="D1058" s="902"/>
      <c r="E1058" s="958"/>
      <c r="F1058" s="826"/>
      <c r="G1058" s="50"/>
      <c r="H1058" s="50"/>
    </row>
    <row r="1059" spans="1:8">
      <c r="A1059" s="898"/>
      <c r="B1059" s="902"/>
      <c r="C1059" s="902"/>
      <c r="D1059" s="902"/>
      <c r="E1059" s="958"/>
      <c r="F1059" s="826"/>
      <c r="G1059" s="50"/>
      <c r="H1059" s="50"/>
    </row>
    <row r="1060" spans="1:8">
      <c r="A1060" s="898"/>
      <c r="B1060" s="902"/>
      <c r="C1060" s="902"/>
      <c r="D1060" s="902"/>
      <c r="E1060" s="958"/>
      <c r="F1060" s="826"/>
      <c r="G1060" s="50"/>
      <c r="H1060" s="50"/>
    </row>
    <row r="1061" spans="1:8">
      <c r="A1061" s="898"/>
      <c r="B1061" s="902"/>
      <c r="C1061" s="902"/>
      <c r="D1061" s="902"/>
      <c r="E1061" s="958"/>
      <c r="F1061" s="826"/>
      <c r="G1061" s="50"/>
      <c r="H1061" s="50"/>
    </row>
    <row r="1062" spans="1:8">
      <c r="A1062" s="898"/>
      <c r="B1062" s="902"/>
      <c r="C1062" s="902"/>
      <c r="D1062" s="902"/>
      <c r="E1062" s="958"/>
      <c r="F1062" s="826"/>
      <c r="G1062" s="50"/>
      <c r="H1062" s="50"/>
    </row>
    <row r="1063" spans="1:8">
      <c r="A1063" s="898"/>
      <c r="B1063" s="902"/>
      <c r="C1063" s="902"/>
      <c r="D1063" s="902"/>
      <c r="E1063" s="958"/>
      <c r="F1063" s="826"/>
      <c r="G1063" s="50"/>
      <c r="H1063" s="50"/>
    </row>
    <row r="1064" spans="1:8">
      <c r="A1064" s="898"/>
      <c r="B1064" s="902"/>
      <c r="C1064" s="902"/>
      <c r="D1064" s="902"/>
      <c r="E1064" s="958"/>
      <c r="F1064" s="826"/>
      <c r="G1064" s="50"/>
      <c r="H1064" s="50"/>
    </row>
    <row r="1065" spans="1:8">
      <c r="A1065" s="898"/>
      <c r="B1065" s="902"/>
      <c r="C1065" s="902"/>
      <c r="D1065" s="902"/>
      <c r="E1065" s="958"/>
      <c r="F1065" s="826"/>
      <c r="G1065" s="50"/>
      <c r="H1065" s="50"/>
    </row>
    <row r="1066" spans="1:8">
      <c r="A1066" s="898"/>
      <c r="B1066" s="902"/>
      <c r="C1066" s="902"/>
      <c r="D1066" s="902"/>
      <c r="E1066" s="958"/>
      <c r="F1066" s="826"/>
      <c r="G1066" s="50"/>
      <c r="H1066" s="50"/>
    </row>
    <row r="1067" spans="1:8">
      <c r="A1067" s="898"/>
      <c r="B1067" s="902"/>
      <c r="C1067" s="902"/>
      <c r="D1067" s="902"/>
      <c r="E1067" s="958"/>
      <c r="F1067" s="826"/>
      <c r="G1067" s="50"/>
      <c r="H1067" s="50"/>
    </row>
    <row r="1068" spans="1:8">
      <c r="A1068" s="898"/>
      <c r="B1068" s="902"/>
      <c r="C1068" s="902"/>
      <c r="D1068" s="902"/>
      <c r="E1068" s="958"/>
      <c r="F1068" s="826"/>
      <c r="G1068" s="50"/>
      <c r="H1068" s="50"/>
    </row>
    <row r="1069" spans="1:8">
      <c r="A1069" s="898"/>
      <c r="B1069" s="902"/>
      <c r="C1069" s="902"/>
      <c r="D1069" s="902"/>
      <c r="E1069" s="958"/>
      <c r="F1069" s="826"/>
      <c r="G1069" s="50"/>
      <c r="H1069" s="50"/>
    </row>
    <row r="1070" spans="1:8">
      <c r="A1070" s="898"/>
      <c r="B1070" s="902"/>
      <c r="C1070" s="902"/>
      <c r="D1070" s="902"/>
      <c r="E1070" s="958"/>
      <c r="F1070" s="826"/>
      <c r="G1070" s="50"/>
      <c r="H1070" s="50"/>
    </row>
    <row r="1071" spans="1:8">
      <c r="A1071" s="898"/>
      <c r="B1071" s="902"/>
      <c r="C1071" s="902"/>
      <c r="D1071" s="902"/>
      <c r="E1071" s="958"/>
      <c r="F1071" s="826"/>
      <c r="G1071" s="50"/>
      <c r="H1071" s="50"/>
    </row>
    <row r="1072" spans="1:8">
      <c r="A1072" s="898"/>
      <c r="B1072" s="902"/>
      <c r="C1072" s="902"/>
      <c r="D1072" s="902"/>
      <c r="E1072" s="958"/>
      <c r="F1072" s="826"/>
      <c r="G1072" s="50"/>
      <c r="H1072" s="50"/>
    </row>
    <row r="1073" spans="1:8">
      <c r="A1073" s="898"/>
      <c r="B1073" s="902"/>
      <c r="C1073" s="902"/>
      <c r="D1073" s="902"/>
      <c r="E1073" s="958"/>
      <c r="F1073" s="826"/>
      <c r="G1073" s="50"/>
      <c r="H1073" s="50"/>
    </row>
    <row r="1074" spans="1:8">
      <c r="A1074" s="898"/>
      <c r="B1074" s="902"/>
      <c r="C1074" s="902"/>
      <c r="D1074" s="902"/>
      <c r="E1074" s="958"/>
      <c r="F1074" s="826"/>
      <c r="G1074" s="50"/>
      <c r="H1074" s="50"/>
    </row>
    <row r="1075" spans="1:8">
      <c r="A1075" s="898"/>
      <c r="B1075" s="902"/>
      <c r="C1075" s="902"/>
      <c r="D1075" s="902"/>
      <c r="E1075" s="958"/>
      <c r="F1075" s="826"/>
      <c r="G1075" s="50"/>
      <c r="H1075" s="50"/>
    </row>
    <row r="1076" spans="1:8">
      <c r="A1076" s="898"/>
      <c r="B1076" s="902"/>
      <c r="C1076" s="902"/>
      <c r="D1076" s="902"/>
      <c r="E1076" s="958"/>
      <c r="F1076" s="826"/>
      <c r="G1076" s="50"/>
      <c r="H1076" s="50"/>
    </row>
    <row r="1077" spans="1:8">
      <c r="A1077" s="898"/>
      <c r="B1077" s="902"/>
      <c r="C1077" s="902"/>
      <c r="D1077" s="902"/>
      <c r="E1077" s="958"/>
      <c r="F1077" s="826"/>
      <c r="G1077" s="50"/>
      <c r="H1077" s="50"/>
    </row>
    <row r="1078" spans="1:8">
      <c r="A1078" s="898"/>
      <c r="B1078" s="902"/>
      <c r="C1078" s="902"/>
      <c r="D1078" s="902"/>
      <c r="E1078" s="958"/>
      <c r="F1078" s="826"/>
      <c r="G1078" s="50"/>
      <c r="H1078" s="50"/>
    </row>
    <row r="1079" spans="1:8">
      <c r="A1079" s="898"/>
      <c r="B1079" s="902"/>
      <c r="C1079" s="902"/>
      <c r="D1079" s="902"/>
      <c r="E1079" s="958"/>
      <c r="F1079" s="826"/>
      <c r="G1079" s="50"/>
      <c r="H1079" s="50"/>
    </row>
    <row r="1080" spans="1:8">
      <c r="A1080" s="898"/>
      <c r="B1080" s="902"/>
      <c r="C1080" s="902"/>
      <c r="D1080" s="902"/>
      <c r="E1080" s="958"/>
      <c r="F1080" s="826"/>
      <c r="G1080" s="50"/>
      <c r="H1080" s="50"/>
    </row>
    <row r="1081" spans="1:8">
      <c r="A1081" s="898"/>
      <c r="B1081" s="902"/>
      <c r="C1081" s="902"/>
      <c r="D1081" s="902"/>
      <c r="E1081" s="958"/>
      <c r="F1081" s="826"/>
      <c r="G1081" s="50"/>
      <c r="H1081" s="50"/>
    </row>
    <row r="1082" spans="1:8">
      <c r="A1082" s="898"/>
      <c r="B1082" s="902"/>
      <c r="C1082" s="902"/>
      <c r="D1082" s="902"/>
      <c r="E1082" s="958"/>
      <c r="F1082" s="826"/>
      <c r="G1082" s="50"/>
      <c r="H1082" s="50"/>
    </row>
    <row r="1083" spans="1:8">
      <c r="A1083" s="898"/>
      <c r="B1083" s="902"/>
      <c r="C1083" s="902"/>
      <c r="D1083" s="902"/>
      <c r="E1083" s="958"/>
      <c r="F1083" s="826"/>
      <c r="G1083" s="50"/>
      <c r="H1083" s="50"/>
    </row>
    <row r="1084" spans="1:8">
      <c r="A1084" s="898"/>
      <c r="B1084" s="902"/>
      <c r="C1084" s="902"/>
      <c r="D1084" s="902"/>
      <c r="E1084" s="958"/>
      <c r="F1084" s="826"/>
      <c r="G1084" s="50"/>
      <c r="H1084" s="50"/>
    </row>
    <row r="1085" spans="1:8">
      <c r="A1085" s="898"/>
      <c r="B1085" s="902"/>
      <c r="C1085" s="902"/>
      <c r="D1085" s="902"/>
      <c r="E1085" s="958"/>
      <c r="F1085" s="826"/>
      <c r="G1085" s="50"/>
      <c r="H1085" s="50"/>
    </row>
    <row r="1086" spans="1:8">
      <c r="A1086" s="898"/>
      <c r="B1086" s="902"/>
      <c r="C1086" s="902"/>
      <c r="D1086" s="902"/>
      <c r="E1086" s="958"/>
      <c r="F1086" s="826"/>
      <c r="G1086" s="50"/>
      <c r="H1086" s="50"/>
    </row>
    <row r="1087" spans="1:8">
      <c r="A1087" s="898"/>
      <c r="B1087" s="902"/>
      <c r="C1087" s="902"/>
      <c r="D1087" s="902"/>
      <c r="E1087" s="958"/>
      <c r="F1087" s="826"/>
      <c r="G1087" s="50"/>
      <c r="H1087" s="50"/>
    </row>
    <row r="1088" spans="1:8">
      <c r="A1088" s="898"/>
      <c r="B1088" s="902"/>
      <c r="C1088" s="902"/>
      <c r="D1088" s="902"/>
      <c r="E1088" s="958"/>
      <c r="F1088" s="826"/>
      <c r="G1088" s="50"/>
      <c r="H1088" s="50"/>
    </row>
    <row r="1089" spans="1:8">
      <c r="A1089" s="898"/>
      <c r="B1089" s="902"/>
      <c r="C1089" s="902"/>
      <c r="D1089" s="902"/>
      <c r="E1089" s="958"/>
      <c r="F1089" s="826"/>
      <c r="G1089" s="50"/>
      <c r="H1089" s="50"/>
    </row>
    <row r="1090" spans="1:8">
      <c r="A1090" s="898"/>
      <c r="B1090" s="902"/>
      <c r="C1090" s="902"/>
      <c r="D1090" s="902"/>
      <c r="E1090" s="958"/>
      <c r="F1090" s="826"/>
      <c r="G1090" s="50"/>
      <c r="H1090" s="50"/>
    </row>
    <row r="1091" spans="1:8">
      <c r="A1091" s="898"/>
      <c r="B1091" s="902"/>
      <c r="C1091" s="902"/>
      <c r="D1091" s="902"/>
      <c r="E1091" s="958"/>
      <c r="F1091" s="826"/>
      <c r="G1091" s="50"/>
      <c r="H1091" s="50"/>
    </row>
    <row r="1092" spans="1:8">
      <c r="A1092" s="898"/>
      <c r="B1092" s="902"/>
      <c r="C1092" s="902"/>
      <c r="D1092" s="902"/>
      <c r="E1092" s="958"/>
      <c r="F1092" s="826"/>
      <c r="G1092" s="50"/>
      <c r="H1092" s="50"/>
    </row>
    <row r="1093" spans="1:8">
      <c r="A1093" s="898"/>
      <c r="B1093" s="902"/>
      <c r="C1093" s="902"/>
      <c r="D1093" s="902"/>
      <c r="E1093" s="958"/>
      <c r="F1093" s="826"/>
      <c r="G1093" s="50"/>
      <c r="H1093" s="50"/>
    </row>
    <row r="1094" spans="1:8">
      <c r="A1094" s="898"/>
      <c r="B1094" s="902"/>
      <c r="C1094" s="902"/>
      <c r="D1094" s="902"/>
      <c r="E1094" s="958"/>
      <c r="F1094" s="826"/>
      <c r="G1094" s="50"/>
      <c r="H1094" s="50"/>
    </row>
    <row r="1095" spans="1:8">
      <c r="A1095" s="898"/>
      <c r="B1095" s="902"/>
      <c r="C1095" s="902"/>
      <c r="D1095" s="902"/>
      <c r="E1095" s="958"/>
      <c r="F1095" s="826"/>
      <c r="G1095" s="50"/>
      <c r="H1095" s="50"/>
    </row>
    <row r="1096" spans="1:8">
      <c r="A1096" s="898"/>
      <c r="B1096" s="902"/>
      <c r="C1096" s="902"/>
      <c r="D1096" s="902"/>
      <c r="E1096" s="958"/>
      <c r="F1096" s="826"/>
      <c r="G1096" s="50"/>
      <c r="H1096" s="50"/>
    </row>
    <row r="1097" spans="1:8">
      <c r="A1097" s="898"/>
      <c r="B1097" s="902"/>
      <c r="C1097" s="902"/>
      <c r="D1097" s="902"/>
      <c r="E1097" s="958"/>
      <c r="F1097" s="826"/>
      <c r="G1097" s="50"/>
      <c r="H1097" s="50"/>
    </row>
    <row r="1098" spans="1:8">
      <c r="A1098" s="898"/>
      <c r="B1098" s="902"/>
      <c r="C1098" s="902"/>
      <c r="D1098" s="902"/>
      <c r="E1098" s="958"/>
      <c r="F1098" s="826"/>
      <c r="G1098" s="50"/>
      <c r="H1098" s="50"/>
    </row>
    <row r="1099" spans="1:8">
      <c r="A1099" s="898"/>
      <c r="B1099" s="902"/>
      <c r="C1099" s="902"/>
      <c r="D1099" s="902"/>
      <c r="E1099" s="958"/>
      <c r="F1099" s="826"/>
      <c r="G1099" s="50"/>
      <c r="H1099" s="50"/>
    </row>
    <row r="1100" spans="1:8">
      <c r="A1100" s="898"/>
      <c r="B1100" s="902"/>
      <c r="C1100" s="902"/>
      <c r="D1100" s="902"/>
      <c r="E1100" s="958"/>
      <c r="F1100" s="826"/>
      <c r="G1100" s="50"/>
      <c r="H1100" s="50"/>
    </row>
    <row r="1101" spans="1:8">
      <c r="A1101" s="898"/>
      <c r="B1101" s="902"/>
      <c r="C1101" s="902"/>
      <c r="D1101" s="902"/>
      <c r="E1101" s="958"/>
      <c r="F1101" s="826"/>
      <c r="G1101" s="50"/>
      <c r="H1101" s="50"/>
    </row>
    <row r="1102" spans="1:8">
      <c r="A1102" s="898"/>
      <c r="B1102" s="902"/>
      <c r="C1102" s="902"/>
      <c r="D1102" s="902"/>
      <c r="E1102" s="958"/>
      <c r="F1102" s="826"/>
      <c r="G1102" s="50"/>
      <c r="H1102" s="50"/>
    </row>
    <row r="1103" spans="1:8">
      <c r="A1103" s="898"/>
      <c r="B1103" s="902"/>
      <c r="C1103" s="902"/>
      <c r="D1103" s="902"/>
      <c r="E1103" s="958"/>
      <c r="F1103" s="826"/>
      <c r="G1103" s="50"/>
      <c r="H1103" s="50"/>
    </row>
    <row r="1104" spans="1:8">
      <c r="A1104" s="898"/>
      <c r="B1104" s="902"/>
      <c r="C1104" s="902"/>
      <c r="D1104" s="902"/>
      <c r="E1104" s="958"/>
      <c r="F1104" s="826"/>
      <c r="G1104" s="50"/>
      <c r="H1104" s="50"/>
    </row>
    <row r="1105" spans="1:8">
      <c r="A1105" s="898"/>
      <c r="B1105" s="902"/>
      <c r="C1105" s="902"/>
      <c r="D1105" s="902"/>
      <c r="E1105" s="958"/>
      <c r="F1105" s="826"/>
      <c r="G1105" s="50"/>
      <c r="H1105" s="50"/>
    </row>
    <row r="1106" spans="1:8">
      <c r="A1106" s="898"/>
      <c r="B1106" s="902"/>
      <c r="C1106" s="902"/>
      <c r="D1106" s="902"/>
      <c r="E1106" s="958"/>
      <c r="F1106" s="826"/>
      <c r="G1106" s="50"/>
      <c r="H1106" s="50"/>
    </row>
    <row r="1107" spans="1:8">
      <c r="A1107" s="898"/>
      <c r="B1107" s="902"/>
      <c r="C1107" s="902"/>
      <c r="D1107" s="902"/>
      <c r="E1107" s="958"/>
      <c r="F1107" s="826"/>
      <c r="G1107" s="50"/>
      <c r="H1107" s="50"/>
    </row>
    <row r="1108" spans="1:8">
      <c r="A1108" s="898"/>
      <c r="B1108" s="902"/>
      <c r="C1108" s="902"/>
      <c r="D1108" s="902"/>
      <c r="E1108" s="958"/>
      <c r="F1108" s="826"/>
      <c r="G1108" s="50"/>
      <c r="H1108" s="50"/>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9"/>
      <headerFooter alignWithMargins="0">
        <oddHeader>&amp;R&amp;12Page &amp;P of &amp;N</oddHeader>
      </headerFooter>
    </customSheetView>
  </customSheetViews>
  <mergeCells count="2">
    <mergeCell ref="D2:F2"/>
    <mergeCell ref="D3:F3"/>
  </mergeCells>
  <phoneticPr fontId="0" type="noConversion"/>
  <printOptions horizontalCentered="1"/>
  <pageMargins left="0.17" right="0.17" top="1.56" bottom="1.24" header="0.5" footer="0.17"/>
  <pageSetup scale="31" fitToHeight="0" orientation="portrait" r:id="rId10"/>
  <headerFooter alignWithMargins="0"/>
  <rowBreaks count="4" manualBreakCount="4">
    <brk id="73" max="7" man="1"/>
    <brk id="145" max="7" man="1"/>
    <brk id="207" max="7" man="1"/>
    <brk id="293" max="7" man="1"/>
  </rowBreaks>
  <ignoredErrors>
    <ignoredError sqref="H212" unlockedFormula="1"/>
    <ignoredError sqref="E24:E25 E123 E126 E15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B72"/>
  <sheetViews>
    <sheetView showGridLines="0" zoomScale="50" zoomScaleNormal="50" workbookViewId="0"/>
  </sheetViews>
  <sheetFormatPr defaultColWidth="9.140625" defaultRowHeight="12.75"/>
  <cols>
    <col min="1" max="1" width="9.140625" style="279"/>
    <col min="2" max="2" width="38.7109375" style="560" customWidth="1"/>
    <col min="3" max="3" width="44.140625" style="278" customWidth="1"/>
    <col min="4" max="4" width="20" style="279" customWidth="1"/>
    <col min="5" max="5" width="29.85546875" style="279" customWidth="1"/>
    <col min="6" max="6" width="24.140625" style="278" customWidth="1"/>
    <col min="7" max="7" width="23.85546875" style="278" customWidth="1"/>
    <col min="8" max="8" width="27.7109375" style="278" bestFit="1" customWidth="1"/>
    <col min="9" max="9" width="22.28515625" style="278" customWidth="1"/>
    <col min="10" max="10" width="23" style="559" customWidth="1"/>
    <col min="11" max="11" width="24.85546875" style="559" bestFit="1" customWidth="1"/>
    <col min="12" max="12" width="23.42578125" style="559" customWidth="1"/>
    <col min="13" max="13" width="25.5703125" style="559" customWidth="1"/>
    <col min="14" max="14" width="28.28515625" style="559" bestFit="1" customWidth="1"/>
    <col min="15" max="15" width="21.5703125" style="559" customWidth="1"/>
    <col min="16" max="16" width="23.28515625" style="559" customWidth="1"/>
    <col min="17" max="17" width="23" style="559" customWidth="1"/>
    <col min="18" max="18" width="22.28515625" style="559" customWidth="1"/>
    <col min="19" max="19" width="24" style="559" customWidth="1"/>
    <col min="20" max="20" width="22.28515625" style="559" customWidth="1"/>
    <col min="21" max="21" width="21.5703125" style="559" customWidth="1"/>
    <col min="22" max="22" width="25" style="559" customWidth="1"/>
    <col min="23" max="23" width="21.7109375" style="559" customWidth="1"/>
    <col min="24" max="24" width="21.85546875" style="559" customWidth="1"/>
    <col min="25" max="25" width="21.5703125" style="559" customWidth="1"/>
    <col min="26" max="26" width="20.7109375" style="559" customWidth="1"/>
    <col min="27" max="27" width="23" style="559" customWidth="1"/>
    <col min="28" max="28" width="21" style="559" customWidth="1"/>
    <col min="29" max="29" width="22.7109375" style="559" customWidth="1"/>
    <col min="30" max="30" width="24.42578125" style="559" customWidth="1"/>
    <col min="31" max="31" width="22" style="559" customWidth="1"/>
    <col min="32" max="32" width="16.42578125" style="559" customWidth="1"/>
    <col min="33" max="33" width="21.7109375" style="559" customWidth="1"/>
    <col min="34" max="34" width="16.85546875" style="559" customWidth="1"/>
    <col min="35" max="35" width="24.5703125" style="559" bestFit="1" customWidth="1"/>
    <col min="36" max="36" width="23.42578125" style="559" customWidth="1"/>
    <col min="37" max="37" width="21.7109375" style="559" bestFit="1" customWidth="1"/>
    <col min="38" max="38" width="24.85546875" style="559" bestFit="1" customWidth="1"/>
    <col min="39" max="39" width="24.7109375" style="559" customWidth="1"/>
    <col min="40" max="40" width="23.140625" style="559" customWidth="1"/>
    <col min="41" max="41" width="23.5703125" style="559" customWidth="1"/>
    <col min="42" max="42" width="23.5703125" style="278" customWidth="1"/>
    <col min="43" max="43" width="23.140625" style="278" bestFit="1" customWidth="1"/>
    <col min="44" max="44" width="23.28515625" style="278" customWidth="1"/>
    <col min="45" max="45" width="25.85546875" style="278" customWidth="1"/>
    <col min="46" max="46" width="23" style="278" customWidth="1"/>
    <col min="47" max="47" width="22.140625" style="278" customWidth="1"/>
    <col min="48" max="48" width="23.7109375" style="278" customWidth="1"/>
    <col min="49" max="49" width="23" style="278" customWidth="1"/>
    <col min="50" max="50" width="21.5703125" style="278" customWidth="1"/>
    <col min="51" max="51" width="25" style="278" customWidth="1"/>
    <col min="52" max="52" width="22.42578125" style="278" customWidth="1"/>
    <col min="53" max="53" width="19.28515625" style="278" customWidth="1"/>
    <col min="54" max="54" width="24.42578125" style="278" customWidth="1"/>
    <col min="55" max="55" width="19" style="278" customWidth="1"/>
    <col min="56" max="56" width="25.28515625" style="278" bestFit="1" customWidth="1"/>
    <col min="57" max="57" width="25.85546875" style="278" customWidth="1"/>
    <col min="58" max="58" width="19.28515625" style="278" customWidth="1"/>
    <col min="59" max="59" width="23.85546875" style="278" customWidth="1"/>
    <col min="60" max="60" width="26.42578125" style="278" customWidth="1"/>
    <col min="61" max="61" width="21.28515625" style="278" customWidth="1"/>
    <col min="62" max="62" width="21.85546875" style="278" customWidth="1"/>
    <col min="63" max="63" width="23" style="278" customWidth="1"/>
    <col min="64" max="64" width="23" style="278" bestFit="1" customWidth="1"/>
    <col min="65" max="65" width="24.85546875" style="278" bestFit="1" customWidth="1"/>
    <col min="66" max="66" width="32.85546875" style="278" customWidth="1"/>
    <col min="67" max="67" width="23.140625" style="278" bestFit="1" customWidth="1"/>
    <col min="68" max="68" width="22.7109375" style="278" customWidth="1"/>
    <col min="69" max="69" width="26" style="278" customWidth="1"/>
    <col min="70" max="70" width="20.7109375" style="278" customWidth="1"/>
    <col min="71" max="71" width="22.42578125" style="278" customWidth="1"/>
    <col min="72" max="72" width="25.28515625" style="278" customWidth="1"/>
    <col min="73" max="73" width="25.5703125" style="278" customWidth="1"/>
    <col min="74" max="74" width="23.85546875" style="278" bestFit="1" customWidth="1"/>
    <col min="75" max="75" width="24.28515625" style="278" customWidth="1"/>
    <col min="76" max="76" width="27" style="278" customWidth="1"/>
    <col min="77" max="77" width="23.85546875" style="278" customWidth="1"/>
    <col min="78" max="78" width="27.5703125" style="278" customWidth="1"/>
    <col min="79" max="79" width="24" style="278" bestFit="1" customWidth="1"/>
    <col min="80" max="80" width="30.5703125" style="278" bestFit="1" customWidth="1"/>
    <col min="81" max="81" width="25.85546875" style="278" customWidth="1"/>
    <col min="82" max="82" width="24.5703125" style="278" customWidth="1"/>
    <col min="83" max="83" width="27" style="278" customWidth="1"/>
    <col min="84" max="84" width="23.85546875" style="278" customWidth="1"/>
    <col min="85" max="85" width="25.5703125" style="278" customWidth="1"/>
    <col min="86" max="86" width="25.28515625" style="278" customWidth="1"/>
    <col min="87" max="87" width="23.28515625" style="278" customWidth="1"/>
    <col min="88" max="88" width="24.140625" style="278" customWidth="1"/>
    <col min="89" max="89" width="23.140625" style="278" customWidth="1"/>
    <col min="90" max="90" width="24.42578125" style="278" customWidth="1"/>
    <col min="91" max="91" width="26.28515625" style="278" bestFit="1" customWidth="1"/>
    <col min="92" max="92" width="23.5703125" style="278" customWidth="1"/>
    <col min="93" max="93" width="23.7109375" style="278" customWidth="1"/>
    <col min="94" max="94" width="25" style="278" customWidth="1"/>
    <col min="95" max="95" width="23.5703125" style="788" customWidth="1"/>
    <col min="96" max="96" width="23.7109375" style="788" customWidth="1"/>
    <col min="97" max="97" width="25" style="788" customWidth="1"/>
    <col min="98" max="98" width="21.85546875" style="788" customWidth="1"/>
    <col min="99" max="99" width="25.28515625" style="788" customWidth="1"/>
    <col min="100" max="100" width="26.28515625" style="788" bestFit="1" customWidth="1"/>
    <col min="101" max="101" width="21.85546875" style="788" customWidth="1"/>
    <col min="102" max="102" width="23.7109375" style="788" customWidth="1"/>
    <col min="103" max="103" width="21.85546875" style="788" customWidth="1"/>
    <col min="104" max="104" width="25" style="278" customWidth="1"/>
    <col min="105" max="105" width="21.5703125" style="278" customWidth="1"/>
    <col min="106" max="106" width="22" style="278" bestFit="1" customWidth="1"/>
    <col min="107" max="107" width="22" style="788" bestFit="1" customWidth="1"/>
    <col min="108" max="109" width="23.85546875" style="788" customWidth="1"/>
    <col min="110" max="110" width="22" style="278" bestFit="1" customWidth="1"/>
    <col min="111" max="111" width="25.5703125" style="278" customWidth="1"/>
    <col min="112" max="112" width="20.140625" style="278" customWidth="1"/>
    <col min="113" max="113" width="22" style="788" bestFit="1" customWidth="1"/>
    <col min="114" max="114" width="25.85546875" style="788" customWidth="1"/>
    <col min="115" max="115" width="20.140625" style="788" customWidth="1"/>
    <col min="116" max="116" width="22" style="788" bestFit="1" customWidth="1"/>
    <col min="117" max="117" width="25" style="788" customWidth="1"/>
    <col min="118" max="118" width="20.140625" style="788" customWidth="1"/>
    <col min="119" max="119" width="20.140625" style="278" customWidth="1"/>
    <col min="120" max="120" width="24.28515625" style="278" customWidth="1"/>
    <col min="121" max="122" width="20.140625" style="278" customWidth="1"/>
    <col min="123" max="123" width="28.7109375" style="278" customWidth="1"/>
    <col min="124" max="124" width="24.140625" style="278" customWidth="1"/>
    <col min="125" max="125" width="20.140625" style="788" customWidth="1"/>
    <col min="126" max="126" width="26.42578125" style="788" customWidth="1"/>
    <col min="127" max="128" width="20.140625" style="788" customWidth="1"/>
    <col min="129" max="129" width="25.85546875" style="788" customWidth="1"/>
    <col min="130" max="131" width="20.140625" style="788" customWidth="1"/>
    <col min="132" max="132" width="24.42578125" style="788" customWidth="1"/>
    <col min="133" max="134" width="20.140625" style="788" customWidth="1"/>
    <col min="135" max="135" width="24.140625" style="788" customWidth="1"/>
    <col min="136" max="136" width="24" style="788" bestFit="1" customWidth="1"/>
    <col min="137" max="137" width="20.140625" style="788" customWidth="1"/>
    <col min="138" max="138" width="23" style="788" customWidth="1"/>
    <col min="139" max="139" width="20.140625" style="788" customWidth="1"/>
    <col min="140" max="140" width="20.140625" style="278" customWidth="1"/>
    <col min="141" max="141" width="25.85546875" style="278" customWidth="1"/>
    <col min="142" max="143" width="20.140625" style="278" customWidth="1"/>
    <col min="144" max="144" width="21.140625" style="278" customWidth="1"/>
    <col min="145" max="146" width="20.140625" style="278" customWidth="1"/>
    <col min="147" max="147" width="20.7109375" style="278" customWidth="1"/>
    <col min="148" max="148" width="24.140625" style="278" bestFit="1" customWidth="1"/>
    <col min="149" max="149" width="20.7109375" style="278" customWidth="1"/>
    <col min="150" max="150" width="21.28515625" style="278" customWidth="1"/>
    <col min="151" max="151" width="20.7109375" style="278" customWidth="1"/>
    <col min="152" max="152" width="19.28515625" style="278" customWidth="1"/>
    <col min="153" max="153" width="21.140625" style="278" customWidth="1"/>
    <col min="154" max="154" width="23.5703125" style="278" customWidth="1"/>
    <col min="155" max="155" width="21" style="278" customWidth="1"/>
    <col min="156" max="156" width="20.28515625" style="278" customWidth="1"/>
    <col min="157" max="157" width="19.28515625" style="278" customWidth="1"/>
    <col min="158" max="158" width="20.7109375" style="278" customWidth="1"/>
    <col min="159" max="159" width="22.28515625" style="278" customWidth="1"/>
    <col min="160" max="160" width="22.42578125" style="278" customWidth="1"/>
    <col min="161" max="161" width="21.28515625" style="278" customWidth="1"/>
    <col min="162" max="162" width="21.140625" style="278" customWidth="1"/>
    <col min="163" max="163" width="25" style="278" customWidth="1"/>
    <col min="164" max="164" width="22.140625" style="278" customWidth="1"/>
    <col min="165" max="165" width="21" style="558" customWidth="1"/>
    <col min="166" max="166" width="23.7109375" style="278" customWidth="1"/>
    <col min="167" max="167" width="22.140625" style="788" customWidth="1"/>
    <col min="168" max="168" width="21" style="558" customWidth="1"/>
    <col min="169" max="169" width="23.7109375" style="788" customWidth="1"/>
    <col min="170" max="170" width="22.140625" style="788" customWidth="1"/>
    <col min="171" max="171" width="25.85546875" style="558" customWidth="1"/>
    <col min="172" max="172" width="26.28515625" style="788" customWidth="1"/>
    <col min="173" max="173" width="23.5703125" style="278" customWidth="1"/>
    <col min="174" max="174" width="20.42578125" style="278" customWidth="1"/>
    <col min="175" max="175" width="21" style="278" customWidth="1"/>
    <col min="176" max="176" width="24.85546875" style="278" bestFit="1" customWidth="1"/>
    <col min="177" max="177" width="20.7109375" style="278" customWidth="1"/>
    <col min="178" max="178" width="22.28515625" style="278" customWidth="1"/>
    <col min="179" max="179" width="23.140625" style="278" customWidth="1"/>
    <col min="180" max="180" width="24.7109375" style="290" customWidth="1"/>
    <col min="181" max="181" width="21" style="290" customWidth="1"/>
    <col min="182" max="182" width="23.5703125" style="290" customWidth="1"/>
    <col min="183" max="183" width="20.7109375" style="290" customWidth="1"/>
    <col min="184" max="184" width="22.5703125" style="290" customWidth="1"/>
    <col min="185" max="187" width="22.5703125" style="811" customWidth="1"/>
    <col min="188" max="188" width="23.5703125" style="290" customWidth="1"/>
    <col min="189" max="189" width="20.42578125" style="290" customWidth="1"/>
    <col min="190" max="190" width="23.7109375" style="290" customWidth="1"/>
    <col min="191" max="191" width="23.5703125" style="290" customWidth="1"/>
    <col min="192" max="192" width="20.5703125" style="290" customWidth="1"/>
    <col min="193" max="193" width="22.85546875" style="290" customWidth="1"/>
    <col min="194" max="194" width="23.140625" style="290" customWidth="1"/>
    <col min="195" max="195" width="20.5703125" style="290" customWidth="1"/>
    <col min="196" max="196" width="27.42578125" style="290" customWidth="1"/>
    <col min="197" max="197" width="23.140625" style="811" customWidth="1"/>
    <col min="198" max="198" width="20.5703125" style="811" customWidth="1"/>
    <col min="199" max="199" width="27.42578125" style="811" customWidth="1"/>
    <col min="200" max="200" width="23.140625" style="811" customWidth="1"/>
    <col min="201" max="201" width="20.5703125" style="811" customWidth="1"/>
    <col min="202" max="202" width="27.42578125" style="811" customWidth="1"/>
    <col min="203" max="203" width="23.140625" style="811" customWidth="1"/>
    <col min="204" max="204" width="20.5703125" style="811" customWidth="1"/>
    <col min="205" max="205" width="27.42578125" style="811" customWidth="1"/>
    <col min="206" max="206" width="23.140625" style="811" customWidth="1"/>
    <col min="207" max="207" width="20.5703125" style="811" customWidth="1"/>
    <col min="208" max="208" width="27.42578125" style="811" customWidth="1"/>
    <col min="209" max="209" width="23.140625" style="811" customWidth="1"/>
    <col min="210" max="210" width="20.5703125" style="811" customWidth="1"/>
    <col min="211" max="211" width="27.42578125" style="811" customWidth="1"/>
    <col min="212" max="212" width="23.140625" style="811" customWidth="1"/>
    <col min="213" max="213" width="20.5703125" style="811" customWidth="1"/>
    <col min="214" max="214" width="27.42578125" style="811" customWidth="1"/>
    <col min="215" max="215" width="23.140625" style="811" customWidth="1"/>
    <col min="216" max="216" width="20.5703125" style="811" customWidth="1"/>
    <col min="217" max="217" width="27.42578125" style="811" customWidth="1"/>
    <col min="218" max="218" width="23.140625" style="811" customWidth="1"/>
    <col min="219" max="219" width="20.5703125" style="811" customWidth="1"/>
    <col min="220" max="220" width="27.42578125" style="811" customWidth="1"/>
    <col min="221" max="221" width="23.140625" style="811" customWidth="1"/>
    <col min="222" max="222" width="20.5703125" style="811" customWidth="1"/>
    <col min="223" max="223" width="27.42578125" style="811" customWidth="1"/>
    <col min="224" max="224" width="23.140625" style="811" customWidth="1"/>
    <col min="225" max="225" width="20.5703125" style="811" customWidth="1"/>
    <col min="226" max="226" width="27.42578125" style="811" customWidth="1"/>
    <col min="227" max="227" width="23.140625" style="811" customWidth="1"/>
    <col min="228" max="228" width="20.5703125" style="811" customWidth="1"/>
    <col min="229" max="229" width="27.42578125" style="811" customWidth="1"/>
    <col min="230" max="230" width="23.140625" style="811" customWidth="1"/>
    <col min="231" max="231" width="20.5703125" style="811" customWidth="1"/>
    <col min="232" max="232" width="27.42578125" style="811" customWidth="1"/>
    <col min="233" max="233" width="23.140625" style="811" customWidth="1"/>
    <col min="234" max="234" width="20.5703125" style="811" customWidth="1"/>
    <col min="235" max="235" width="27.42578125" style="811" customWidth="1"/>
    <col min="236" max="236" width="23.140625" style="811" customWidth="1"/>
    <col min="237" max="237" width="20.5703125" style="811" customWidth="1"/>
    <col min="238" max="238" width="27.42578125" style="811" customWidth="1"/>
    <col min="239" max="239" width="21.42578125" style="811" customWidth="1"/>
    <col min="240" max="240" width="21.7109375" style="811" customWidth="1"/>
    <col min="241" max="241" width="16.28515625" style="811" customWidth="1"/>
    <col min="242" max="242" width="19.85546875" style="278" bestFit="1" customWidth="1"/>
    <col min="243" max="243" width="25.140625" style="278" customWidth="1"/>
    <col min="244" max="244" width="20.5703125" style="278" customWidth="1"/>
    <col min="245" max="245" width="27.7109375" style="278" customWidth="1"/>
    <col min="246" max="246" width="19.7109375" style="278" customWidth="1"/>
    <col min="247" max="247" width="22.5703125" style="278" customWidth="1"/>
    <col min="248" max="248" width="27.7109375" style="278" customWidth="1"/>
    <col min="249" max="249" width="24.28515625" style="278" customWidth="1"/>
    <col min="250" max="250" width="26.28515625" style="278" customWidth="1"/>
    <col min="251" max="251" width="25.140625" style="278" customWidth="1"/>
    <col min="252" max="16384" width="9.140625" style="278"/>
  </cols>
  <sheetData>
    <row r="1" spans="1:251" ht="18.75" customHeight="1">
      <c r="A1" s="627"/>
      <c r="B1" s="550"/>
      <c r="C1" s="550"/>
      <c r="D1" s="550"/>
      <c r="E1" s="627"/>
      <c r="F1" s="627"/>
      <c r="G1" s="627"/>
      <c r="J1" s="627" t="s">
        <v>358</v>
      </c>
      <c r="K1" s="627"/>
      <c r="L1" s="627"/>
      <c r="M1" s="627"/>
      <c r="N1" s="627"/>
      <c r="Q1" s="796"/>
      <c r="R1" s="796"/>
      <c r="S1" s="796"/>
      <c r="T1" s="788"/>
      <c r="U1" s="788"/>
      <c r="V1" s="796" t="s">
        <v>358</v>
      </c>
      <c r="W1" s="796"/>
      <c r="X1" s="796"/>
      <c r="Y1" s="796"/>
      <c r="Z1" s="796"/>
      <c r="AC1" s="796"/>
      <c r="AD1" s="796"/>
      <c r="AE1" s="796"/>
      <c r="AF1" s="788"/>
      <c r="AG1" s="788"/>
      <c r="AH1" s="796" t="s">
        <v>358</v>
      </c>
      <c r="AI1" s="796"/>
      <c r="AJ1" s="796"/>
      <c r="AK1" s="796"/>
      <c r="AL1" s="796"/>
      <c r="AO1" s="796"/>
      <c r="AP1" s="796"/>
      <c r="AQ1" s="796"/>
      <c r="AR1" s="788"/>
      <c r="AS1" s="788"/>
      <c r="AT1" s="796" t="s">
        <v>358</v>
      </c>
      <c r="AU1" s="796"/>
      <c r="AV1" s="796"/>
      <c r="AW1" s="796"/>
      <c r="AX1" s="796"/>
      <c r="AY1" s="559"/>
      <c r="AZ1" s="559"/>
      <c r="BA1" s="796"/>
      <c r="BB1" s="796"/>
      <c r="BC1" s="796"/>
      <c r="BD1" s="788"/>
      <c r="BE1" s="788"/>
      <c r="BF1" s="796" t="s">
        <v>358</v>
      </c>
      <c r="BG1" s="796"/>
      <c r="BH1" s="796"/>
      <c r="BI1" s="796"/>
      <c r="BJ1" s="796"/>
      <c r="BK1" s="559"/>
      <c r="BL1" s="559"/>
      <c r="BM1" s="796"/>
      <c r="BN1" s="796"/>
      <c r="BO1" s="796"/>
      <c r="BP1" s="788"/>
      <c r="BQ1" s="788"/>
      <c r="BR1" s="796" t="s">
        <v>358</v>
      </c>
      <c r="BS1" s="796"/>
      <c r="BT1" s="796"/>
      <c r="BU1" s="796"/>
      <c r="BV1" s="796"/>
      <c r="BW1" s="559"/>
      <c r="BX1" s="559"/>
      <c r="BY1" s="796"/>
      <c r="BZ1" s="796"/>
      <c r="CA1" s="796"/>
      <c r="CB1" s="788"/>
      <c r="CC1" s="788"/>
      <c r="CD1" s="796" t="s">
        <v>358</v>
      </c>
      <c r="CE1" s="796"/>
      <c r="CF1" s="796"/>
      <c r="CG1" s="796"/>
      <c r="CH1" s="796"/>
      <c r="CI1" s="559"/>
      <c r="CJ1" s="559"/>
      <c r="CK1" s="796"/>
      <c r="CL1" s="796"/>
      <c r="CM1" s="796"/>
      <c r="CN1" s="788"/>
      <c r="CO1" s="788"/>
      <c r="CP1" s="796" t="s">
        <v>358</v>
      </c>
      <c r="CS1" s="1230"/>
      <c r="CT1" s="806"/>
      <c r="CU1" s="806"/>
      <c r="CV1" s="806"/>
      <c r="CW1" s="806"/>
      <c r="CX1" s="806"/>
      <c r="CY1" s="806"/>
      <c r="CZ1" s="796"/>
      <c r="DA1" s="796"/>
      <c r="DB1" s="824" t="s">
        <v>358</v>
      </c>
      <c r="DC1" s="796"/>
      <c r="DD1" s="559"/>
      <c r="DE1" s="559"/>
      <c r="DF1" s="796"/>
      <c r="DG1" s="796"/>
      <c r="DL1" s="796"/>
      <c r="DM1" s="796"/>
      <c r="DN1" s="796" t="s">
        <v>358</v>
      </c>
      <c r="DO1" s="796"/>
      <c r="DP1" s="559"/>
      <c r="DR1" s="796"/>
      <c r="DS1" s="796"/>
      <c r="DT1" s="796"/>
      <c r="DU1" s="807"/>
      <c r="DV1" s="807"/>
      <c r="DW1" s="807"/>
      <c r="DX1" s="822"/>
      <c r="DY1" s="822"/>
      <c r="DZ1" s="822"/>
      <c r="EA1" s="796" t="s">
        <v>358</v>
      </c>
      <c r="EB1" s="807"/>
      <c r="EC1" s="807"/>
      <c r="ED1" s="807"/>
      <c r="EE1" s="807"/>
      <c r="EF1" s="807"/>
      <c r="EI1" s="278"/>
      <c r="EJ1" s="796"/>
      <c r="EK1" s="796"/>
      <c r="EL1" s="796" t="s">
        <v>358</v>
      </c>
      <c r="EM1" s="796"/>
      <c r="EN1" s="796"/>
      <c r="EO1" s="796"/>
      <c r="EQ1" s="788"/>
      <c r="ES1" s="796"/>
      <c r="ET1" s="559"/>
      <c r="EU1" s="559"/>
      <c r="EV1" s="796"/>
      <c r="EW1" s="796"/>
      <c r="EX1" s="796"/>
      <c r="EY1" s="796" t="s">
        <v>358</v>
      </c>
      <c r="EZ1" s="788"/>
      <c r="FB1" s="796"/>
      <c r="FC1" s="796"/>
      <c r="FD1" s="796"/>
      <c r="FE1" s="796"/>
      <c r="FF1" s="559"/>
      <c r="FG1" s="559"/>
      <c r="FH1" s="796"/>
      <c r="FI1" s="796"/>
      <c r="FJ1" s="796"/>
      <c r="FK1" s="1153" t="s">
        <v>358</v>
      </c>
      <c r="FL1" s="1153"/>
      <c r="FM1" s="1153"/>
      <c r="FN1" s="1153"/>
      <c r="FO1" s="1153"/>
      <c r="FP1" s="1153"/>
      <c r="FQ1" s="796"/>
      <c r="FR1" s="559"/>
      <c r="FS1" s="559"/>
      <c r="FT1" s="796"/>
      <c r="FU1" s="796"/>
      <c r="FV1" s="796"/>
      <c r="FW1" s="796" t="s">
        <v>358</v>
      </c>
      <c r="FX1" s="788"/>
      <c r="FZ1" s="796"/>
      <c r="GA1" s="796"/>
      <c r="GB1" s="796"/>
      <c r="GC1" s="796"/>
      <c r="GD1" s="559"/>
      <c r="GE1" s="559"/>
      <c r="GF1" s="796"/>
      <c r="GG1" s="796"/>
      <c r="GH1" s="796"/>
      <c r="GI1" s="796" t="s">
        <v>358</v>
      </c>
      <c r="GJ1" s="788"/>
      <c r="GL1" s="278"/>
      <c r="GM1" s="278"/>
      <c r="GN1" s="278"/>
      <c r="GO1" s="1373"/>
      <c r="GP1" s="559"/>
      <c r="GQ1" s="559"/>
      <c r="GR1" s="1373"/>
      <c r="GS1" s="1373"/>
      <c r="GT1" s="1373"/>
      <c r="GU1" s="1373" t="s">
        <v>358</v>
      </c>
      <c r="GV1" s="788"/>
      <c r="GX1" s="788"/>
      <c r="GY1" s="788"/>
      <c r="GZ1" s="788"/>
      <c r="HA1" s="1373"/>
      <c r="HB1" s="559"/>
      <c r="HC1" s="559"/>
      <c r="HD1" s="1373"/>
      <c r="HE1" s="1373"/>
      <c r="HF1" s="1373"/>
      <c r="HG1" s="1373" t="s">
        <v>358</v>
      </c>
      <c r="HH1" s="788"/>
      <c r="HJ1" s="788"/>
      <c r="HK1" s="788"/>
      <c r="HL1" s="788"/>
      <c r="HM1" s="1373"/>
      <c r="HN1" s="559"/>
      <c r="HO1" s="559"/>
      <c r="HP1" s="1373"/>
      <c r="HQ1" s="1373"/>
      <c r="HR1" s="1373"/>
      <c r="HS1" s="1373" t="s">
        <v>358</v>
      </c>
      <c r="HT1" s="788"/>
      <c r="HV1" s="788"/>
      <c r="HW1" s="788"/>
      <c r="HX1" s="788"/>
      <c r="HY1" s="1373"/>
      <c r="HZ1" s="559"/>
      <c r="IA1" s="559"/>
      <c r="IB1" s="1373"/>
      <c r="IC1" s="1373"/>
      <c r="ID1" s="1373"/>
      <c r="IE1" s="1373" t="s">
        <v>358</v>
      </c>
      <c r="IF1" s="788"/>
      <c r="IH1" s="788"/>
      <c r="II1" s="788"/>
      <c r="IJ1" s="1369"/>
      <c r="IN1" s="1397" t="s">
        <v>358</v>
      </c>
    </row>
    <row r="2" spans="1:251" ht="18">
      <c r="B2" s="1357"/>
      <c r="C2" s="1357"/>
      <c r="D2" s="1188"/>
      <c r="E2" s="627"/>
      <c r="F2" s="627"/>
      <c r="G2" s="627"/>
      <c r="J2" s="627" t="s">
        <v>359</v>
      </c>
      <c r="K2" s="627"/>
      <c r="L2" s="627"/>
      <c r="M2" s="627"/>
      <c r="N2" s="627"/>
      <c r="Q2" s="796"/>
      <c r="R2" s="796"/>
      <c r="S2" s="796"/>
      <c r="T2" s="788"/>
      <c r="U2" s="788"/>
      <c r="V2" s="796" t="s">
        <v>359</v>
      </c>
      <c r="W2" s="796"/>
      <c r="X2" s="796"/>
      <c r="Y2" s="796"/>
      <c r="Z2" s="796"/>
      <c r="AC2" s="796"/>
      <c r="AD2" s="796"/>
      <c r="AE2" s="796"/>
      <c r="AF2" s="788"/>
      <c r="AG2" s="788"/>
      <c r="AH2" s="796" t="s">
        <v>359</v>
      </c>
      <c r="AI2" s="796"/>
      <c r="AJ2" s="796"/>
      <c r="AK2" s="796"/>
      <c r="AL2" s="796"/>
      <c r="AO2" s="796"/>
      <c r="AP2" s="796"/>
      <c r="AQ2" s="796"/>
      <c r="AR2" s="788"/>
      <c r="AS2" s="788"/>
      <c r="AT2" s="796" t="s">
        <v>359</v>
      </c>
      <c r="AU2" s="796"/>
      <c r="AV2" s="796"/>
      <c r="AW2" s="796"/>
      <c r="AX2" s="796"/>
      <c r="AY2" s="559"/>
      <c r="AZ2" s="559"/>
      <c r="BA2" s="796"/>
      <c r="BB2" s="796"/>
      <c r="BC2" s="796"/>
      <c r="BD2" s="788"/>
      <c r="BE2" s="788"/>
      <c r="BF2" s="796" t="s">
        <v>359</v>
      </c>
      <c r="BG2" s="796"/>
      <c r="BH2" s="796"/>
      <c r="BI2" s="796"/>
      <c r="BJ2" s="796"/>
      <c r="BK2" s="559"/>
      <c r="BL2" s="559"/>
      <c r="BM2" s="796"/>
      <c r="BN2" s="796"/>
      <c r="BO2" s="796"/>
      <c r="BP2" s="788"/>
      <c r="BQ2" s="788"/>
      <c r="BR2" s="796" t="s">
        <v>359</v>
      </c>
      <c r="BS2" s="796"/>
      <c r="BT2" s="796"/>
      <c r="BU2" s="796"/>
      <c r="BV2" s="796"/>
      <c r="BW2" s="559"/>
      <c r="BX2" s="559"/>
      <c r="BY2" s="796"/>
      <c r="BZ2" s="796"/>
      <c r="CA2" s="796"/>
      <c r="CB2" s="788"/>
      <c r="CC2" s="788"/>
      <c r="CD2" s="796" t="s">
        <v>359</v>
      </c>
      <c r="CE2" s="796"/>
      <c r="CF2" s="796"/>
      <c r="CG2" s="796"/>
      <c r="CH2" s="796"/>
      <c r="CI2" s="559"/>
      <c r="CJ2" s="559"/>
      <c r="CK2" s="796"/>
      <c r="CL2" s="796"/>
      <c r="CM2" s="796"/>
      <c r="CN2" s="788"/>
      <c r="CO2" s="788"/>
      <c r="CP2" s="796" t="s">
        <v>359</v>
      </c>
      <c r="CS2" s="1230"/>
      <c r="CT2" s="806"/>
      <c r="CU2" s="806"/>
      <c r="CV2" s="806"/>
      <c r="CW2" s="806"/>
      <c r="CX2" s="806"/>
      <c r="CY2" s="806"/>
      <c r="CZ2" s="796"/>
      <c r="DA2" s="796"/>
      <c r="DB2" s="824" t="s">
        <v>359</v>
      </c>
      <c r="DC2" s="796"/>
      <c r="DD2" s="559"/>
      <c r="DE2" s="559"/>
      <c r="DF2" s="796"/>
      <c r="DG2" s="796"/>
      <c r="DL2" s="796"/>
      <c r="DM2" s="796"/>
      <c r="DN2" s="796" t="s">
        <v>359</v>
      </c>
      <c r="DO2" s="796"/>
      <c r="DP2" s="559"/>
      <c r="DR2" s="796"/>
      <c r="DS2" s="796"/>
      <c r="DT2" s="796"/>
      <c r="DU2" s="807"/>
      <c r="DV2" s="807"/>
      <c r="DW2" s="807"/>
      <c r="DX2" s="822"/>
      <c r="DY2" s="822"/>
      <c r="DZ2" s="822"/>
      <c r="EA2" s="796" t="s">
        <v>359</v>
      </c>
      <c r="EB2" s="807"/>
      <c r="EC2" s="807"/>
      <c r="ED2" s="807"/>
      <c r="EE2" s="807"/>
      <c r="EF2" s="807"/>
      <c r="EI2" s="278"/>
      <c r="EJ2" s="796"/>
      <c r="EK2" s="796"/>
      <c r="EL2" s="796" t="s">
        <v>359</v>
      </c>
      <c r="EM2" s="796"/>
      <c r="EN2" s="796"/>
      <c r="EO2" s="796"/>
      <c r="EQ2" s="788"/>
      <c r="ES2" s="796"/>
      <c r="ET2" s="559"/>
      <c r="EU2" s="559"/>
      <c r="EV2" s="796"/>
      <c r="EW2" s="796"/>
      <c r="EX2" s="796"/>
      <c r="EY2" s="796" t="s">
        <v>359</v>
      </c>
      <c r="EZ2" s="788"/>
      <c r="FB2" s="796"/>
      <c r="FC2" s="796"/>
      <c r="FD2" s="796"/>
      <c r="FE2" s="796"/>
      <c r="FF2" s="559"/>
      <c r="FG2" s="559"/>
      <c r="FH2" s="796"/>
      <c r="FI2" s="796"/>
      <c r="FJ2" s="796"/>
      <c r="FK2" s="1153" t="s">
        <v>359</v>
      </c>
      <c r="FL2" s="1153"/>
      <c r="FM2" s="1153"/>
      <c r="FN2" s="1153"/>
      <c r="FO2" s="1153"/>
      <c r="FP2" s="1153"/>
      <c r="FQ2" s="796"/>
      <c r="FR2" s="559"/>
      <c r="FS2" s="559"/>
      <c r="FT2" s="796"/>
      <c r="FU2" s="796"/>
      <c r="FV2" s="796"/>
      <c r="FW2" s="796" t="s">
        <v>359</v>
      </c>
      <c r="FX2" s="788"/>
      <c r="FZ2" s="796"/>
      <c r="GA2" s="796"/>
      <c r="GB2" s="796"/>
      <c r="GC2" s="796"/>
      <c r="GD2" s="559"/>
      <c r="GE2" s="559"/>
      <c r="GF2" s="796"/>
      <c r="GG2" s="796"/>
      <c r="GH2" s="796"/>
      <c r="GI2" s="796" t="s">
        <v>359</v>
      </c>
      <c r="GJ2" s="788"/>
      <c r="GL2" s="278"/>
      <c r="GM2" s="278"/>
      <c r="GN2" s="278"/>
      <c r="GO2" s="1373"/>
      <c r="GP2" s="559"/>
      <c r="GQ2" s="559"/>
      <c r="GR2" s="1373"/>
      <c r="GS2" s="1373"/>
      <c r="GT2" s="1373"/>
      <c r="GU2" s="1373" t="s">
        <v>359</v>
      </c>
      <c r="GV2" s="788"/>
      <c r="GX2" s="788"/>
      <c r="GY2" s="788"/>
      <c r="GZ2" s="788"/>
      <c r="HA2" s="1373"/>
      <c r="HB2" s="559"/>
      <c r="HC2" s="559"/>
      <c r="HD2" s="1373"/>
      <c r="HE2" s="1373"/>
      <c r="HF2" s="1373"/>
      <c r="HG2" s="1373" t="s">
        <v>359</v>
      </c>
      <c r="HH2" s="788"/>
      <c r="HJ2" s="788"/>
      <c r="HK2" s="788"/>
      <c r="HL2" s="788"/>
      <c r="HM2" s="1373"/>
      <c r="HN2" s="559"/>
      <c r="HO2" s="559"/>
      <c r="HP2" s="1373"/>
      <c r="HQ2" s="1373"/>
      <c r="HR2" s="1373"/>
      <c r="HS2" s="1373" t="s">
        <v>359</v>
      </c>
      <c r="HT2" s="788"/>
      <c r="HV2" s="788"/>
      <c r="HW2" s="788"/>
      <c r="HX2" s="788"/>
      <c r="HY2" s="1373"/>
      <c r="HZ2" s="559"/>
      <c r="IA2" s="559"/>
      <c r="IB2" s="1373"/>
      <c r="IC2" s="1373"/>
      <c r="ID2" s="1373"/>
      <c r="IE2" s="1373" t="s">
        <v>359</v>
      </c>
      <c r="IF2" s="788"/>
      <c r="IH2" s="788"/>
      <c r="II2" s="788"/>
      <c r="IJ2" s="1369"/>
      <c r="IN2" s="1397" t="s">
        <v>359</v>
      </c>
    </row>
    <row r="3" spans="1:251" ht="18">
      <c r="B3" s="1357"/>
      <c r="C3" s="1357"/>
      <c r="D3" s="1188"/>
      <c r="E3" s="627"/>
      <c r="F3" s="627"/>
      <c r="G3" s="627"/>
      <c r="J3" s="627" t="s">
        <v>982</v>
      </c>
      <c r="K3" s="627"/>
      <c r="L3" s="627"/>
      <c r="M3" s="627"/>
      <c r="N3" s="627"/>
      <c r="Q3" s="796"/>
      <c r="R3" s="796"/>
      <c r="S3" s="796"/>
      <c r="T3" s="788"/>
      <c r="U3" s="788"/>
      <c r="V3" s="796" t="s">
        <v>982</v>
      </c>
      <c r="W3" s="796"/>
      <c r="X3" s="796"/>
      <c r="Y3" s="796"/>
      <c r="Z3" s="796"/>
      <c r="AC3" s="796"/>
      <c r="AD3" s="796"/>
      <c r="AE3" s="796"/>
      <c r="AF3" s="788"/>
      <c r="AG3" s="788"/>
      <c r="AH3" s="796" t="s">
        <v>982</v>
      </c>
      <c r="AI3" s="796"/>
      <c r="AJ3" s="796"/>
      <c r="AK3" s="796"/>
      <c r="AL3" s="796"/>
      <c r="AO3" s="796"/>
      <c r="AP3" s="796"/>
      <c r="AQ3" s="796"/>
      <c r="AR3" s="788"/>
      <c r="AS3" s="788"/>
      <c r="AT3" s="796" t="s">
        <v>982</v>
      </c>
      <c r="AU3" s="796"/>
      <c r="AV3" s="796"/>
      <c r="AW3" s="796"/>
      <c r="AX3" s="796"/>
      <c r="AY3" s="559"/>
      <c r="AZ3" s="559"/>
      <c r="BA3" s="796"/>
      <c r="BB3" s="796"/>
      <c r="BC3" s="796"/>
      <c r="BD3" s="788"/>
      <c r="BE3" s="788"/>
      <c r="BF3" s="796" t="s">
        <v>982</v>
      </c>
      <c r="BG3" s="796"/>
      <c r="BH3" s="796"/>
      <c r="BI3" s="796"/>
      <c r="BJ3" s="796"/>
      <c r="BK3" s="559"/>
      <c r="BL3" s="559"/>
      <c r="BM3" s="796"/>
      <c r="BN3" s="796"/>
      <c r="BO3" s="796"/>
      <c r="BP3" s="788"/>
      <c r="BQ3" s="788"/>
      <c r="BR3" s="796" t="s">
        <v>982</v>
      </c>
      <c r="BS3" s="796"/>
      <c r="BT3" s="796"/>
      <c r="BU3" s="796"/>
      <c r="BV3" s="796"/>
      <c r="BW3" s="559"/>
      <c r="BX3" s="559"/>
      <c r="BY3" s="796"/>
      <c r="BZ3" s="796"/>
      <c r="CA3" s="796"/>
      <c r="CB3" s="788"/>
      <c r="CC3" s="788"/>
      <c r="CD3" s="796" t="s">
        <v>982</v>
      </c>
      <c r="CE3" s="796"/>
      <c r="CF3" s="796"/>
      <c r="CG3" s="796"/>
      <c r="CH3" s="796"/>
      <c r="CI3" s="559"/>
      <c r="CJ3" s="559"/>
      <c r="CK3" s="796"/>
      <c r="CL3" s="796"/>
      <c r="CM3" s="796"/>
      <c r="CN3" s="788"/>
      <c r="CO3" s="788"/>
      <c r="CP3" s="796" t="s">
        <v>982</v>
      </c>
      <c r="CS3" s="1230"/>
      <c r="CT3" s="806"/>
      <c r="CU3" s="806"/>
      <c r="CV3" s="806"/>
      <c r="CW3" s="806"/>
      <c r="CX3" s="806"/>
      <c r="CY3" s="806"/>
      <c r="CZ3" s="796"/>
      <c r="DA3" s="796"/>
      <c r="DB3" s="824" t="s">
        <v>982</v>
      </c>
      <c r="DC3" s="796"/>
      <c r="DD3" s="559"/>
      <c r="DE3" s="559"/>
      <c r="DF3" s="796"/>
      <c r="DG3" s="796"/>
      <c r="DL3" s="796"/>
      <c r="DM3" s="796"/>
      <c r="DN3" s="796" t="s">
        <v>982</v>
      </c>
      <c r="DO3" s="796"/>
      <c r="DP3" s="559"/>
      <c r="DR3" s="796"/>
      <c r="DS3" s="796"/>
      <c r="DT3" s="796"/>
      <c r="DU3" s="807"/>
      <c r="DV3" s="807"/>
      <c r="DW3" s="807"/>
      <c r="DX3" s="822"/>
      <c r="DY3" s="822"/>
      <c r="DZ3" s="822"/>
      <c r="EA3" s="796" t="s">
        <v>982</v>
      </c>
      <c r="EB3" s="807"/>
      <c r="EC3" s="807"/>
      <c r="ED3" s="807"/>
      <c r="EE3" s="807"/>
      <c r="EF3" s="807"/>
      <c r="EI3" s="278"/>
      <c r="EJ3" s="796"/>
      <c r="EK3" s="796"/>
      <c r="EL3" s="796" t="s">
        <v>982</v>
      </c>
      <c r="EM3" s="796"/>
      <c r="EN3" s="796"/>
      <c r="EO3" s="796"/>
      <c r="EQ3" s="788"/>
      <c r="ES3" s="796"/>
      <c r="ET3" s="559"/>
      <c r="EU3" s="559"/>
      <c r="EV3" s="796"/>
      <c r="EW3" s="796"/>
      <c r="EX3" s="796"/>
      <c r="EY3" s="796" t="s">
        <v>982</v>
      </c>
      <c r="EZ3" s="788"/>
      <c r="FB3" s="796"/>
      <c r="FC3" s="796"/>
      <c r="FD3" s="796"/>
      <c r="FE3" s="796"/>
      <c r="FF3" s="559"/>
      <c r="FG3" s="559"/>
      <c r="FH3" s="796"/>
      <c r="FI3" s="796"/>
      <c r="FJ3" s="796"/>
      <c r="FK3" s="1153" t="s">
        <v>982</v>
      </c>
      <c r="FL3" s="1153"/>
      <c r="FM3" s="1153"/>
      <c r="FN3" s="1153"/>
      <c r="FO3" s="1153"/>
      <c r="FP3" s="1153"/>
      <c r="FQ3" s="796"/>
      <c r="FR3" s="559"/>
      <c r="FS3" s="559"/>
      <c r="FT3" s="796"/>
      <c r="FU3" s="796"/>
      <c r="FV3" s="796"/>
      <c r="FW3" s="796" t="s">
        <v>982</v>
      </c>
      <c r="FX3" s="788"/>
      <c r="FZ3" s="796"/>
      <c r="GA3" s="796"/>
      <c r="GB3" s="796"/>
      <c r="GC3" s="796"/>
      <c r="GD3" s="559"/>
      <c r="GE3" s="559"/>
      <c r="GF3" s="796"/>
      <c r="GG3" s="796"/>
      <c r="GH3" s="796"/>
      <c r="GI3" s="796" t="s">
        <v>982</v>
      </c>
      <c r="GJ3" s="788"/>
      <c r="GL3" s="278"/>
      <c r="GM3" s="278"/>
      <c r="GN3" s="278"/>
      <c r="GO3" s="1373"/>
      <c r="GP3" s="559"/>
      <c r="GQ3" s="559"/>
      <c r="GR3" s="1373"/>
      <c r="GS3" s="1373"/>
      <c r="GT3" s="1373"/>
      <c r="GU3" s="1373" t="s">
        <v>982</v>
      </c>
      <c r="GV3" s="788"/>
      <c r="GX3" s="788"/>
      <c r="GY3" s="788"/>
      <c r="GZ3" s="788"/>
      <c r="HA3" s="1373"/>
      <c r="HB3" s="559"/>
      <c r="HC3" s="559"/>
      <c r="HD3" s="1373"/>
      <c r="HE3" s="1373"/>
      <c r="HF3" s="1373"/>
      <c r="HG3" s="1373" t="s">
        <v>982</v>
      </c>
      <c r="HH3" s="788"/>
      <c r="HJ3" s="788"/>
      <c r="HK3" s="788"/>
      <c r="HL3" s="788"/>
      <c r="HM3" s="1373"/>
      <c r="HN3" s="559"/>
      <c r="HO3" s="559"/>
      <c r="HP3" s="1373"/>
      <c r="HQ3" s="1373"/>
      <c r="HR3" s="1373"/>
      <c r="HS3" s="1373" t="s">
        <v>982</v>
      </c>
      <c r="HT3" s="788"/>
      <c r="HV3" s="788"/>
      <c r="HW3" s="788"/>
      <c r="HX3" s="788"/>
      <c r="HY3" s="1373"/>
      <c r="HZ3" s="559"/>
      <c r="IA3" s="559"/>
      <c r="IB3" s="1373"/>
      <c r="IC3" s="1373"/>
      <c r="ID3" s="1373"/>
      <c r="IE3" s="1373" t="s">
        <v>982</v>
      </c>
      <c r="IF3" s="788"/>
      <c r="IH3" s="788"/>
      <c r="II3" s="788"/>
      <c r="IJ3" s="1369"/>
      <c r="IN3" s="1397" t="s">
        <v>982</v>
      </c>
    </row>
    <row r="4" spans="1:251" ht="18">
      <c r="B4" s="1357"/>
      <c r="C4" s="1360"/>
      <c r="D4" s="1188"/>
      <c r="E4" s="627"/>
      <c r="F4" s="627"/>
      <c r="G4" s="627"/>
      <c r="H4" s="627"/>
      <c r="I4" s="627"/>
      <c r="J4" s="627"/>
      <c r="K4" s="627"/>
      <c r="L4" s="627"/>
      <c r="M4" s="627"/>
      <c r="N4" s="627"/>
      <c r="O4" s="627"/>
      <c r="P4" s="627"/>
      <c r="Q4" s="227"/>
      <c r="R4" s="227"/>
      <c r="S4" s="227"/>
      <c r="T4" s="627"/>
      <c r="U4" s="627"/>
      <c r="V4" s="627"/>
      <c r="W4" s="278"/>
      <c r="X4" s="278"/>
      <c r="Y4" s="278"/>
      <c r="Z4" s="278"/>
      <c r="AA4" s="278"/>
      <c r="AB4" s="278"/>
      <c r="AC4" s="227"/>
      <c r="AD4" s="227"/>
      <c r="AE4" s="227"/>
      <c r="AF4" s="627"/>
      <c r="AG4" s="627"/>
      <c r="AH4" s="627"/>
      <c r="AI4" s="278"/>
      <c r="AJ4" s="278"/>
      <c r="AK4" s="278"/>
      <c r="AL4" s="278"/>
      <c r="AM4" s="278"/>
      <c r="AN4" s="278"/>
      <c r="AO4" s="227"/>
      <c r="AP4" s="227"/>
      <c r="AQ4" s="227"/>
      <c r="AR4" s="627"/>
      <c r="AS4" s="627"/>
      <c r="AT4" s="627"/>
      <c r="BA4" s="227"/>
      <c r="BB4" s="227"/>
      <c r="BC4" s="227"/>
      <c r="BD4" s="627"/>
      <c r="BE4" s="627"/>
      <c r="BF4" s="627"/>
      <c r="BM4" s="227"/>
      <c r="BN4" s="227"/>
      <c r="BO4" s="227"/>
      <c r="BP4" s="227"/>
      <c r="BQ4" s="227"/>
      <c r="BR4" s="227"/>
      <c r="BS4" s="627"/>
      <c r="BT4" s="627"/>
      <c r="BU4" s="627"/>
      <c r="BV4" s="780"/>
      <c r="BW4" s="780"/>
      <c r="BX4" s="780"/>
      <c r="BY4" s="627"/>
      <c r="BZ4" s="627"/>
      <c r="CA4" s="627"/>
      <c r="CB4" s="627"/>
      <c r="CC4" s="627"/>
      <c r="CD4" s="627"/>
      <c r="CK4" s="227"/>
      <c r="CL4" s="227"/>
      <c r="CM4" s="227"/>
      <c r="CN4" s="627"/>
      <c r="CO4" s="627"/>
      <c r="CP4" s="627"/>
      <c r="CQ4" s="1230"/>
      <c r="CR4" s="1230"/>
      <c r="CS4" s="1230"/>
      <c r="CT4" s="806"/>
      <c r="CU4" s="806"/>
      <c r="CV4" s="806"/>
      <c r="CW4" s="806"/>
      <c r="CX4" s="806"/>
      <c r="CY4" s="806"/>
      <c r="CZ4" s="227"/>
      <c r="DA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771"/>
      <c r="FF4" s="771"/>
      <c r="FG4" s="771"/>
      <c r="FH4" s="627"/>
      <c r="FI4" s="627"/>
      <c r="FJ4" s="627"/>
      <c r="FK4" s="1153"/>
      <c r="FL4" s="1153"/>
      <c r="FM4" s="1153"/>
      <c r="FN4" s="1153"/>
      <c r="FO4" s="1153"/>
      <c r="FP4" s="1153"/>
      <c r="FQ4" s="227"/>
      <c r="FR4" s="227"/>
      <c r="FS4" s="227"/>
      <c r="FT4" s="627"/>
      <c r="FU4" s="627"/>
      <c r="FV4" s="627"/>
      <c r="FW4" s="227"/>
      <c r="FX4" s="227"/>
      <c r="FY4" s="278"/>
      <c r="FZ4" s="278"/>
      <c r="GA4" s="278"/>
      <c r="GB4" s="278"/>
      <c r="GC4" s="227"/>
      <c r="GD4" s="227"/>
      <c r="GE4" s="227"/>
      <c r="GF4" s="627"/>
      <c r="GG4" s="627"/>
      <c r="GH4" s="627"/>
      <c r="GI4" s="227"/>
      <c r="GJ4" s="227"/>
      <c r="GK4" s="278"/>
      <c r="GL4" s="278"/>
      <c r="GM4" s="278"/>
      <c r="GN4" s="278"/>
      <c r="GO4" s="227"/>
      <c r="GP4" s="227"/>
      <c r="GQ4" s="227"/>
      <c r="GR4" s="1373"/>
      <c r="GS4" s="1373"/>
      <c r="GT4" s="1373"/>
      <c r="GU4" s="227"/>
      <c r="GV4" s="227"/>
      <c r="GW4" s="788"/>
      <c r="GX4" s="788"/>
      <c r="GY4" s="788"/>
      <c r="GZ4" s="788"/>
      <c r="HA4" s="227"/>
      <c r="HB4" s="227"/>
      <c r="HC4" s="227"/>
      <c r="HD4" s="1373"/>
      <c r="HE4" s="1373"/>
      <c r="HF4" s="1373"/>
      <c r="HG4" s="227"/>
      <c r="HH4" s="227"/>
      <c r="HI4" s="788"/>
      <c r="HJ4" s="788"/>
      <c r="HK4" s="788"/>
      <c r="HL4" s="788"/>
      <c r="HM4" s="227"/>
      <c r="HN4" s="227"/>
      <c r="HO4" s="227"/>
      <c r="HP4" s="1373"/>
      <c r="HQ4" s="1373"/>
      <c r="HR4" s="1373"/>
      <c r="HS4" s="227"/>
      <c r="HT4" s="227"/>
      <c r="HU4" s="788"/>
      <c r="HV4" s="788"/>
      <c r="HW4" s="788"/>
      <c r="HX4" s="788"/>
      <c r="HY4" s="227"/>
      <c r="HZ4" s="227"/>
      <c r="IA4" s="227"/>
      <c r="IB4" s="1373"/>
      <c r="IC4" s="1373"/>
      <c r="ID4" s="1373"/>
      <c r="IE4" s="227"/>
      <c r="IF4" s="227"/>
      <c r="IG4" s="788"/>
      <c r="IH4" s="788"/>
      <c r="II4" s="788"/>
    </row>
    <row r="5" spans="1:251" ht="18">
      <c r="A5" s="538"/>
      <c r="B5" s="1357"/>
      <c r="C5" s="1158"/>
      <c r="D5" s="1188"/>
      <c r="E5" s="538"/>
      <c r="F5" s="301"/>
      <c r="G5" s="301"/>
      <c r="H5" s="301"/>
      <c r="I5" s="301"/>
      <c r="Q5" s="227"/>
      <c r="R5" s="227"/>
      <c r="S5" s="227"/>
      <c r="T5" s="227"/>
      <c r="U5" s="227"/>
      <c r="V5" s="227"/>
      <c r="W5" s="278"/>
      <c r="X5" s="278"/>
      <c r="Y5" s="278"/>
      <c r="Z5" s="278"/>
      <c r="AA5" s="278"/>
      <c r="AB5" s="278"/>
      <c r="AC5" s="227"/>
      <c r="AD5" s="227"/>
      <c r="AE5" s="227"/>
      <c r="AF5" s="227"/>
      <c r="AG5" s="227"/>
      <c r="AH5" s="227"/>
      <c r="AI5" s="278"/>
      <c r="AJ5" s="278"/>
      <c r="AK5" s="278"/>
      <c r="AL5" s="278"/>
      <c r="AM5" s="278"/>
      <c r="AN5" s="278"/>
      <c r="AO5" s="227"/>
      <c r="AP5" s="227"/>
      <c r="AQ5" s="227"/>
      <c r="AR5" s="227"/>
      <c r="AS5" s="227"/>
      <c r="AT5" s="227"/>
      <c r="BA5" s="227"/>
      <c r="BB5" s="227"/>
      <c r="BC5" s="227"/>
      <c r="BD5" s="227"/>
      <c r="BE5" s="227"/>
      <c r="BF5" s="227"/>
      <c r="BM5" s="227"/>
      <c r="BN5" s="227"/>
      <c r="BO5" s="227"/>
      <c r="BP5" s="227"/>
      <c r="BQ5" s="227"/>
      <c r="BR5" s="227"/>
      <c r="BS5" s="227"/>
      <c r="BT5" s="227"/>
      <c r="BU5" s="227"/>
      <c r="BV5" s="227"/>
      <c r="BW5" s="227"/>
      <c r="BX5" s="227"/>
      <c r="BY5" s="227"/>
      <c r="BZ5" s="227"/>
      <c r="CA5" s="227"/>
      <c r="CB5" s="227"/>
      <c r="CC5" s="227"/>
      <c r="CD5" s="227"/>
      <c r="CK5" s="227"/>
      <c r="CL5" s="227"/>
      <c r="CM5" s="227"/>
      <c r="CN5" s="227"/>
      <c r="CO5" s="227"/>
      <c r="CP5" s="227"/>
      <c r="CQ5" s="227"/>
      <c r="CR5" s="227"/>
      <c r="CS5" s="227"/>
      <c r="CT5" s="227"/>
      <c r="CU5" s="227"/>
      <c r="CV5" s="227"/>
      <c r="CW5" s="227"/>
      <c r="CX5" s="227"/>
      <c r="CY5" s="227"/>
      <c r="CZ5" s="227"/>
      <c r="DA5" s="227"/>
      <c r="DB5" s="227"/>
      <c r="DO5" s="227"/>
      <c r="DP5" s="227"/>
      <c r="DQ5" s="227"/>
      <c r="DR5" s="227"/>
      <c r="DS5" s="227"/>
      <c r="DT5" s="227"/>
      <c r="DU5" s="227"/>
      <c r="DV5" s="227"/>
      <c r="DW5" s="227"/>
      <c r="DX5" s="227"/>
      <c r="DY5" s="227"/>
      <c r="DZ5" s="227"/>
      <c r="EA5" s="227"/>
      <c r="EB5" s="227"/>
      <c r="EC5" s="227"/>
      <c r="ED5" s="227"/>
      <c r="EE5" s="227"/>
      <c r="EF5" s="227"/>
      <c r="EG5" s="227"/>
      <c r="EH5" s="227"/>
      <c r="EI5" s="227"/>
      <c r="EJ5" s="227"/>
      <c r="EK5" s="227"/>
      <c r="EL5" s="227"/>
      <c r="EM5" s="227"/>
      <c r="EN5" s="227"/>
      <c r="EO5" s="227"/>
      <c r="EP5" s="227"/>
      <c r="EQ5" s="227"/>
      <c r="ER5" s="227"/>
      <c r="ES5" s="227"/>
      <c r="ET5" s="227"/>
      <c r="EU5" s="227"/>
      <c r="EV5" s="227"/>
      <c r="EW5" s="227"/>
      <c r="EX5" s="227"/>
      <c r="EY5" s="227"/>
      <c r="EZ5" s="227"/>
      <c r="FA5" s="227"/>
      <c r="FB5" s="227"/>
      <c r="FC5" s="227"/>
      <c r="FD5" s="227"/>
      <c r="FE5" s="227"/>
      <c r="FF5" s="227"/>
      <c r="FG5" s="227"/>
      <c r="FH5" s="227"/>
      <c r="FI5" s="227"/>
      <c r="FJ5" s="227"/>
      <c r="FK5" s="227"/>
      <c r="FL5" s="227"/>
      <c r="FM5" s="227"/>
      <c r="FN5" s="227"/>
      <c r="FO5" s="227"/>
      <c r="FP5" s="227"/>
      <c r="FQ5" s="227"/>
      <c r="FR5" s="227"/>
      <c r="FS5" s="227"/>
      <c r="FT5" s="227"/>
      <c r="FU5" s="227"/>
      <c r="FV5" s="227"/>
      <c r="FW5" s="227"/>
      <c r="FX5" s="227"/>
      <c r="FY5" s="227"/>
      <c r="FZ5" s="278"/>
      <c r="GA5" s="278"/>
      <c r="GB5" s="278"/>
      <c r="GC5" s="227"/>
      <c r="GD5" s="227"/>
      <c r="GE5" s="227"/>
      <c r="GF5" s="227"/>
      <c r="GG5" s="227"/>
      <c r="GH5" s="227"/>
      <c r="GI5" s="227"/>
      <c r="GJ5" s="227"/>
      <c r="GK5" s="227"/>
      <c r="GL5" s="278"/>
      <c r="GM5" s="278"/>
      <c r="GN5" s="278"/>
      <c r="GO5" s="227"/>
      <c r="GP5" s="227"/>
      <c r="GQ5" s="227"/>
      <c r="GR5" s="227"/>
      <c r="GS5" s="227"/>
      <c r="GT5" s="227"/>
      <c r="GU5" s="227"/>
      <c r="GV5" s="227"/>
      <c r="GW5" s="227"/>
      <c r="GX5" s="788"/>
      <c r="GY5" s="788"/>
      <c r="GZ5" s="788"/>
      <c r="HA5" s="227"/>
      <c r="HB5" s="227"/>
      <c r="HC5" s="227"/>
      <c r="HD5" s="227"/>
      <c r="HE5" s="227"/>
      <c r="HF5" s="227"/>
      <c r="HG5" s="227"/>
      <c r="HH5" s="227"/>
      <c r="HI5" s="227"/>
      <c r="HJ5" s="788"/>
      <c r="HK5" s="788"/>
      <c r="HL5" s="788"/>
      <c r="HM5" s="227"/>
      <c r="HN5" s="227"/>
      <c r="HO5" s="227"/>
      <c r="HP5" s="227"/>
      <c r="HQ5" s="227"/>
      <c r="HR5" s="227"/>
      <c r="HS5" s="227"/>
      <c r="HT5" s="227"/>
      <c r="HU5" s="227"/>
      <c r="HV5" s="788"/>
      <c r="HW5" s="788"/>
      <c r="HX5" s="788"/>
      <c r="HY5" s="227"/>
      <c r="HZ5" s="227"/>
      <c r="IA5" s="227"/>
      <c r="IB5" s="227"/>
      <c r="IC5" s="227"/>
      <c r="ID5" s="227"/>
      <c r="IE5" s="227"/>
      <c r="IF5" s="227"/>
      <c r="IG5" s="227"/>
      <c r="IH5" s="788"/>
      <c r="II5" s="788"/>
    </row>
    <row r="6" spans="1:251" ht="30">
      <c r="B6" s="1159"/>
      <c r="C6" s="1158"/>
      <c r="D6" s="1160"/>
      <c r="E6" s="1454"/>
      <c r="F6" s="1454"/>
      <c r="G6" s="1454"/>
      <c r="H6" s="301"/>
      <c r="I6" s="301"/>
      <c r="L6" s="602"/>
      <c r="N6" s="219"/>
      <c r="O6" s="219"/>
      <c r="P6" s="219"/>
      <c r="Q6" s="227"/>
      <c r="R6" s="227"/>
      <c r="S6" s="227"/>
      <c r="T6" s="300"/>
      <c r="U6" s="300"/>
      <c r="V6" s="300"/>
      <c r="W6" s="278"/>
      <c r="X6" s="278"/>
      <c r="Y6" s="278"/>
      <c r="Z6" s="278"/>
      <c r="AA6" s="278"/>
      <c r="AB6" s="278"/>
      <c r="AC6" s="227"/>
      <c r="AD6" s="227"/>
      <c r="AE6" s="227"/>
      <c r="AF6" s="300"/>
      <c r="AG6" s="300"/>
      <c r="AH6" s="300"/>
      <c r="AI6" s="278"/>
      <c r="AJ6" s="278"/>
      <c r="AK6" s="278"/>
      <c r="AL6" s="278"/>
      <c r="AM6" s="278"/>
      <c r="AN6" s="278"/>
      <c r="AO6" s="227"/>
      <c r="AP6" s="227"/>
      <c r="AQ6" s="227"/>
      <c r="AR6" s="300"/>
      <c r="AS6" s="300"/>
      <c r="AT6" s="300"/>
      <c r="BA6" s="227"/>
      <c r="BB6" s="227"/>
      <c r="BC6" s="227"/>
      <c r="BD6" s="300"/>
      <c r="BE6" s="300"/>
      <c r="BF6" s="300"/>
      <c r="BI6" s="601"/>
      <c r="BM6" s="227"/>
      <c r="BN6" s="227"/>
      <c r="BO6" s="227"/>
      <c r="BP6" s="227"/>
      <c r="BQ6" s="227"/>
      <c r="BR6" s="227"/>
      <c r="BS6" s="300"/>
      <c r="BT6" s="300"/>
      <c r="BU6" s="300"/>
      <c r="BV6" s="300"/>
      <c r="BW6" s="300"/>
      <c r="BX6" s="300"/>
      <c r="BY6" s="300"/>
      <c r="BZ6" s="300"/>
      <c r="CA6" s="300"/>
      <c r="CB6" s="300"/>
      <c r="CC6" s="300"/>
      <c r="CD6" s="300"/>
      <c r="CK6" s="227"/>
      <c r="CL6" s="227"/>
      <c r="CM6" s="227"/>
      <c r="CN6" s="300"/>
      <c r="CO6" s="300"/>
      <c r="CP6" s="300"/>
      <c r="CQ6" s="300"/>
      <c r="CR6" s="300"/>
      <c r="CS6" s="300"/>
      <c r="CT6" s="300"/>
      <c r="CU6" s="300"/>
      <c r="CV6" s="300"/>
      <c r="CW6" s="300"/>
      <c r="CX6" s="300"/>
      <c r="CY6" s="300"/>
      <c r="CZ6" s="227"/>
      <c r="DA6" s="227"/>
      <c r="DB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300"/>
      <c r="FF6" s="300"/>
      <c r="FG6" s="300"/>
      <c r="FH6" s="300"/>
      <c r="FI6" s="300"/>
      <c r="FJ6" s="300"/>
      <c r="FK6" s="300"/>
      <c r="FL6" s="300"/>
      <c r="FM6" s="300"/>
      <c r="FN6" s="300"/>
      <c r="FO6" s="300"/>
      <c r="FP6" s="300"/>
      <c r="FQ6" s="227"/>
      <c r="FR6" s="227"/>
      <c r="FS6" s="227"/>
      <c r="FT6" s="300"/>
      <c r="FU6" s="300"/>
      <c r="FV6" s="300"/>
      <c r="FW6" s="227"/>
      <c r="FX6" s="227"/>
      <c r="FY6" s="227"/>
      <c r="FZ6" s="278"/>
      <c r="GA6" s="278"/>
      <c r="GB6" s="278"/>
      <c r="GC6" s="227"/>
      <c r="GD6" s="227"/>
      <c r="GE6" s="227"/>
      <c r="GF6" s="300"/>
      <c r="GG6" s="300"/>
      <c r="GH6" s="300"/>
      <c r="GI6" s="227"/>
      <c r="GJ6" s="227"/>
      <c r="GK6" s="227"/>
      <c r="GL6" s="278"/>
      <c r="GM6" s="278"/>
      <c r="GN6" s="278"/>
      <c r="GO6" s="227"/>
      <c r="GP6" s="227"/>
      <c r="GQ6" s="227"/>
      <c r="GR6" s="300"/>
      <c r="GS6" s="300"/>
      <c r="GT6" s="300"/>
      <c r="GU6" s="227"/>
      <c r="GV6" s="227"/>
      <c r="GW6" s="227"/>
      <c r="GX6" s="788"/>
      <c r="GY6" s="788"/>
      <c r="GZ6" s="788"/>
      <c r="HA6" s="227"/>
      <c r="HB6" s="227"/>
      <c r="HC6" s="227"/>
      <c r="HD6" s="300"/>
      <c r="HE6" s="300"/>
      <c r="HF6" s="300"/>
      <c r="HG6" s="227"/>
      <c r="HH6" s="227"/>
      <c r="HI6" s="227"/>
      <c r="HJ6" s="788"/>
      <c r="HK6" s="788"/>
      <c r="HL6" s="788"/>
      <c r="HM6" s="227"/>
      <c r="HN6" s="227"/>
      <c r="HO6" s="227"/>
      <c r="HP6" s="300"/>
      <c r="HQ6" s="300"/>
      <c r="HR6" s="300"/>
      <c r="HS6" s="227"/>
      <c r="HT6" s="227"/>
      <c r="HU6" s="227"/>
      <c r="HV6" s="788"/>
      <c r="HW6" s="788"/>
      <c r="HX6" s="788"/>
      <c r="HY6" s="227"/>
      <c r="HZ6" s="227"/>
      <c r="IA6" s="227"/>
      <c r="IB6" s="300"/>
      <c r="IC6" s="300"/>
      <c r="ID6" s="300"/>
      <c r="IE6" s="227"/>
      <c r="IF6" s="227"/>
      <c r="IG6" s="227"/>
      <c r="IH6" s="788"/>
      <c r="II6" s="788"/>
    </row>
    <row r="7" spans="1:251" ht="18">
      <c r="E7" s="1454"/>
      <c r="F7" s="1454"/>
      <c r="G7" s="1454"/>
      <c r="R7" s="227"/>
      <c r="S7" s="227"/>
      <c r="T7" s="300"/>
      <c r="U7" s="300"/>
      <c r="W7" s="278"/>
      <c r="AD7" s="227"/>
      <c r="AE7" s="227"/>
      <c r="AF7" s="300"/>
      <c r="AG7" s="300"/>
      <c r="AI7" s="278"/>
      <c r="AJ7" s="278"/>
      <c r="AL7" s="278"/>
      <c r="AP7" s="227"/>
      <c r="AQ7" s="227"/>
      <c r="AR7" s="300"/>
      <c r="AS7" s="300"/>
      <c r="AT7" s="559"/>
      <c r="AW7" s="559"/>
      <c r="BA7" s="559"/>
      <c r="BB7" s="227"/>
      <c r="BC7" s="227"/>
      <c r="BD7" s="300"/>
      <c r="BE7" s="300"/>
      <c r="BF7" s="559"/>
      <c r="BI7" s="559"/>
      <c r="BM7" s="559"/>
      <c r="BN7" s="227"/>
      <c r="BO7" s="227"/>
      <c r="BP7" s="227"/>
      <c r="BQ7" s="227"/>
      <c r="BR7" s="227"/>
      <c r="BS7" s="300"/>
      <c r="BT7" s="300"/>
      <c r="BU7" s="559"/>
      <c r="BV7" s="559"/>
      <c r="BW7" s="559"/>
      <c r="BX7" s="559"/>
      <c r="BY7" s="559"/>
      <c r="BZ7" s="559"/>
      <c r="CA7" s="559"/>
      <c r="CB7" s="559"/>
      <c r="CC7" s="559"/>
      <c r="CD7" s="559"/>
      <c r="CG7" s="559"/>
      <c r="CK7" s="559"/>
      <c r="CL7" s="227"/>
      <c r="CM7" s="227"/>
      <c r="CN7" s="300"/>
      <c r="CO7" s="300"/>
      <c r="CP7" s="559"/>
      <c r="CQ7" s="300"/>
      <c r="CR7" s="300"/>
      <c r="CS7" s="559"/>
      <c r="CT7" s="559"/>
      <c r="CU7" s="559"/>
      <c r="CV7" s="463"/>
      <c r="CW7" s="559"/>
      <c r="CX7" s="559"/>
      <c r="CY7" s="559"/>
      <c r="CZ7" s="559"/>
      <c r="DA7" s="227"/>
      <c r="DB7" s="463"/>
      <c r="DE7" s="559"/>
      <c r="DH7" s="463"/>
      <c r="DK7" s="559"/>
      <c r="DN7" s="559"/>
      <c r="DO7" s="559"/>
      <c r="DP7" s="227"/>
      <c r="DQ7" s="227"/>
      <c r="DR7" s="227"/>
      <c r="DS7" s="227"/>
      <c r="DT7" s="227"/>
      <c r="DU7" s="227"/>
      <c r="DV7" s="227"/>
      <c r="DW7" s="227"/>
      <c r="DX7" s="227"/>
      <c r="DY7" s="227"/>
      <c r="DZ7" s="227"/>
      <c r="EA7" s="227"/>
      <c r="EB7" s="227"/>
      <c r="EC7" s="227"/>
      <c r="ED7" s="227"/>
      <c r="EE7" s="227"/>
      <c r="EF7" s="463"/>
      <c r="EG7" s="227"/>
      <c r="EH7" s="227"/>
      <c r="EI7" s="227"/>
      <c r="EJ7" s="227"/>
      <c r="EK7" s="227"/>
      <c r="EL7" s="463"/>
      <c r="EM7" s="227"/>
      <c r="EN7" s="227"/>
      <c r="EO7" s="227"/>
      <c r="EP7" s="227"/>
      <c r="EQ7" s="227"/>
      <c r="ER7" s="227"/>
      <c r="ES7" s="559"/>
      <c r="ET7" s="227"/>
      <c r="EV7" s="227"/>
      <c r="EW7" s="227"/>
      <c r="EX7" s="227"/>
      <c r="EY7" s="227"/>
      <c r="EZ7" s="227"/>
      <c r="FA7" s="227"/>
      <c r="FB7" s="227"/>
      <c r="FC7" s="227"/>
      <c r="FE7" s="559"/>
      <c r="FF7" s="559"/>
      <c r="FH7" s="300"/>
      <c r="FI7" s="300"/>
      <c r="FJ7" s="559"/>
      <c r="FK7" s="300"/>
      <c r="FL7" s="300"/>
      <c r="FM7" s="559"/>
      <c r="FN7" s="300"/>
      <c r="FO7" s="300"/>
      <c r="FP7" s="559"/>
      <c r="FQ7" s="559"/>
      <c r="FR7" s="227"/>
      <c r="FS7" s="227"/>
      <c r="FT7" s="300"/>
      <c r="FU7" s="300"/>
      <c r="FV7" s="559"/>
      <c r="FW7" s="559"/>
      <c r="FX7" s="227"/>
      <c r="FY7" s="227"/>
      <c r="FZ7" s="278"/>
      <c r="GA7" s="278"/>
      <c r="GB7" s="559"/>
      <c r="GC7" s="559"/>
      <c r="GD7" s="227"/>
      <c r="GE7" s="227"/>
      <c r="GF7" s="300"/>
      <c r="GG7" s="300"/>
      <c r="GH7" s="559"/>
      <c r="GI7" s="559"/>
      <c r="GJ7" s="227"/>
      <c r="GK7" s="227"/>
      <c r="GL7" s="278"/>
      <c r="GM7" s="278"/>
      <c r="GN7" s="278"/>
      <c r="GO7" s="559"/>
      <c r="GP7" s="227"/>
      <c r="GQ7" s="227"/>
      <c r="GR7" s="300"/>
      <c r="GS7" s="300"/>
      <c r="GT7" s="559"/>
      <c r="GU7" s="559"/>
      <c r="GV7" s="227"/>
      <c r="GW7" s="227"/>
      <c r="GX7" s="788"/>
      <c r="GY7" s="788"/>
      <c r="GZ7" s="788"/>
      <c r="HA7" s="559"/>
      <c r="HB7" s="227"/>
      <c r="HC7" s="227"/>
      <c r="HD7" s="300"/>
      <c r="HE7" s="300"/>
      <c r="HF7" s="559"/>
      <c r="HG7" s="559"/>
      <c r="HH7" s="227"/>
      <c r="HI7" s="227"/>
      <c r="HJ7" s="788"/>
      <c r="HK7" s="788"/>
      <c r="HL7" s="788"/>
      <c r="HM7" s="559"/>
      <c r="HN7" s="227"/>
      <c r="HO7" s="227"/>
      <c r="HP7" s="300"/>
      <c r="HQ7" s="300"/>
      <c r="HR7" s="559"/>
      <c r="HS7" s="559"/>
      <c r="HT7" s="227"/>
      <c r="HU7" s="227"/>
      <c r="HV7" s="788"/>
      <c r="HW7" s="788"/>
      <c r="HX7" s="788"/>
      <c r="HY7" s="559"/>
      <c r="HZ7" s="227"/>
      <c r="IA7" s="227"/>
      <c r="IB7" s="300"/>
      <c r="IC7" s="300"/>
      <c r="ID7" s="559"/>
      <c r="IE7" s="559"/>
      <c r="IF7" s="227"/>
      <c r="IG7" s="227"/>
      <c r="IH7" s="788"/>
      <c r="II7" s="788"/>
    </row>
    <row r="8" spans="1:251" ht="18">
      <c r="A8" s="293">
        <v>1</v>
      </c>
      <c r="B8" s="541"/>
      <c r="C8" s="301" t="s">
        <v>530</v>
      </c>
      <c r="D8" s="538"/>
      <c r="E8" s="1454"/>
      <c r="F8" s="1454"/>
      <c r="G8" s="1454"/>
      <c r="H8" s="301"/>
      <c r="I8" s="301"/>
      <c r="J8" s="227"/>
      <c r="K8" s="227"/>
      <c r="L8" s="29"/>
      <c r="M8" s="29"/>
      <c r="N8" s="301"/>
      <c r="O8" s="538"/>
      <c r="P8" s="462" t="s">
        <v>1175</v>
      </c>
      <c r="Q8" s="301"/>
      <c r="R8" s="301"/>
      <c r="S8" s="301"/>
      <c r="T8" s="301"/>
      <c r="U8" s="301"/>
      <c r="V8" s="301"/>
      <c r="W8" s="301"/>
      <c r="X8" s="227"/>
      <c r="Y8" s="463"/>
      <c r="Z8" s="463"/>
      <c r="AA8" s="463"/>
      <c r="AB8" s="463" t="s">
        <v>1174</v>
      </c>
      <c r="AC8" s="301"/>
      <c r="AD8" s="301"/>
      <c r="AE8" s="301"/>
      <c r="AF8" s="301"/>
      <c r="AG8" s="301"/>
      <c r="AH8" s="301"/>
      <c r="AI8" s="301"/>
      <c r="AJ8" s="227"/>
      <c r="AK8" s="291"/>
      <c r="AL8" s="538"/>
      <c r="AM8" s="301"/>
      <c r="AN8" s="463" t="s">
        <v>1173</v>
      </c>
      <c r="AO8" s="301"/>
      <c r="AP8" s="301"/>
      <c r="AQ8" s="301"/>
      <c r="AR8" s="301"/>
      <c r="AS8" s="301"/>
      <c r="AT8" s="301"/>
      <c r="AU8" s="301"/>
      <c r="AV8" s="227"/>
      <c r="AW8" s="291"/>
      <c r="AX8" s="538"/>
      <c r="AY8" s="301"/>
      <c r="AZ8" s="463" t="s">
        <v>1172</v>
      </c>
      <c r="BA8" s="301"/>
      <c r="BB8" s="301"/>
      <c r="BC8" s="301"/>
      <c r="BD8" s="301"/>
      <c r="BE8" s="301"/>
      <c r="BF8" s="301"/>
      <c r="BG8" s="301"/>
      <c r="BH8" s="227"/>
      <c r="BI8" s="291"/>
      <c r="BJ8" s="538"/>
      <c r="BK8" s="463"/>
      <c r="BL8" s="463" t="s">
        <v>1171</v>
      </c>
      <c r="BM8" s="301"/>
      <c r="BN8" s="301"/>
      <c r="BO8" s="301"/>
      <c r="BP8" s="301"/>
      <c r="BQ8" s="301"/>
      <c r="BR8" s="301"/>
      <c r="BS8" s="301"/>
      <c r="BV8" s="463"/>
      <c r="BW8" s="463"/>
      <c r="BX8" s="463" t="s">
        <v>1170</v>
      </c>
      <c r="BY8" s="301"/>
      <c r="BZ8" s="301"/>
      <c r="CA8" s="301"/>
      <c r="CB8" s="301"/>
      <c r="CC8" s="301"/>
      <c r="CD8" s="301"/>
      <c r="CE8" s="301"/>
      <c r="CF8" s="227"/>
      <c r="CG8" s="291"/>
      <c r="CH8" s="538"/>
      <c r="CI8" s="301"/>
      <c r="CJ8" s="463" t="s">
        <v>1169</v>
      </c>
      <c r="CK8" s="301"/>
      <c r="CL8" s="301"/>
      <c r="CM8" s="301"/>
      <c r="CN8" s="301"/>
      <c r="CO8" s="301"/>
      <c r="CP8" s="301"/>
      <c r="CQ8" s="790"/>
      <c r="CR8" s="790"/>
      <c r="CS8" s="790"/>
      <c r="CT8" s="790"/>
      <c r="CU8" s="790"/>
      <c r="CV8" s="463" t="s">
        <v>1168</v>
      </c>
      <c r="CW8" s="790"/>
      <c r="CX8" s="790"/>
      <c r="CY8" s="790"/>
      <c r="CZ8" s="301"/>
      <c r="DA8" s="301"/>
      <c r="DB8" s="301"/>
      <c r="DC8" s="790"/>
      <c r="DE8" s="463"/>
      <c r="DF8" s="301"/>
      <c r="DH8" s="463" t="s">
        <v>1167</v>
      </c>
      <c r="DI8" s="790"/>
      <c r="DK8" s="463"/>
      <c r="DL8" s="790"/>
      <c r="DO8" s="301"/>
      <c r="DP8" s="301"/>
      <c r="DR8" s="301"/>
      <c r="DS8" s="301"/>
      <c r="DT8" s="463" t="s">
        <v>1166</v>
      </c>
      <c r="DU8" s="790"/>
      <c r="DV8" s="790"/>
      <c r="DW8" s="790"/>
      <c r="DX8" s="790"/>
      <c r="DY8" s="790"/>
      <c r="DZ8" s="790"/>
      <c r="EA8" s="790"/>
      <c r="EB8" s="790"/>
      <c r="EC8" s="790"/>
      <c r="ED8" s="790"/>
      <c r="EE8" s="790"/>
      <c r="EF8" s="463" t="s">
        <v>1165</v>
      </c>
      <c r="EG8" s="301"/>
      <c r="EH8" s="301"/>
      <c r="EI8" s="301"/>
      <c r="EJ8" s="301"/>
      <c r="EK8" s="301"/>
      <c r="EL8" s="301"/>
      <c r="EM8" s="301"/>
      <c r="EN8" s="301"/>
      <c r="EO8" s="301"/>
      <c r="EP8" s="301"/>
      <c r="EQ8" s="301"/>
      <c r="ER8" s="463" t="s">
        <v>1164</v>
      </c>
      <c r="ES8" s="301"/>
      <c r="ET8" s="301"/>
      <c r="EU8" s="301"/>
      <c r="EV8" s="301"/>
      <c r="EW8" s="301"/>
      <c r="EX8" s="301"/>
      <c r="EY8" s="301"/>
      <c r="EZ8" s="301"/>
      <c r="FA8" s="301"/>
      <c r="FB8" s="301"/>
      <c r="FC8" s="301"/>
      <c r="FD8" s="463" t="s">
        <v>1163</v>
      </c>
      <c r="FE8" s="301"/>
      <c r="FF8" s="301"/>
      <c r="FG8" s="301"/>
      <c r="FH8" s="301"/>
      <c r="FI8" s="301"/>
      <c r="FJ8" s="301"/>
      <c r="FK8" s="790"/>
      <c r="FL8" s="790"/>
      <c r="FM8" s="790"/>
      <c r="FN8" s="790"/>
      <c r="FO8" s="790"/>
      <c r="FP8" s="463" t="s">
        <v>1162</v>
      </c>
      <c r="FQ8" s="301"/>
      <c r="FR8" s="301"/>
      <c r="FS8" s="290"/>
      <c r="FT8" s="301"/>
      <c r="FU8" s="301"/>
      <c r="FV8" s="301"/>
      <c r="FW8" s="301"/>
      <c r="FX8" s="301"/>
      <c r="FY8" s="301"/>
      <c r="FZ8" s="301"/>
      <c r="GB8" s="463" t="s">
        <v>1161</v>
      </c>
      <c r="GC8" s="301"/>
      <c r="GD8" s="301"/>
      <c r="GE8" s="290"/>
      <c r="GF8" s="301"/>
      <c r="GG8" s="301"/>
      <c r="GH8" s="301"/>
      <c r="GI8" s="301"/>
      <c r="GJ8" s="301"/>
      <c r="GK8" s="301"/>
      <c r="GL8" s="278"/>
      <c r="GM8" s="278"/>
      <c r="GN8" s="463" t="s">
        <v>1160</v>
      </c>
      <c r="GO8" s="790"/>
      <c r="GP8" s="790"/>
      <c r="GR8" s="790"/>
      <c r="GS8" s="790"/>
      <c r="GT8" s="790"/>
      <c r="GU8" s="790"/>
      <c r="GV8" s="790"/>
      <c r="GW8" s="790"/>
      <c r="GX8" s="788"/>
      <c r="GY8" s="788"/>
      <c r="GZ8" s="463" t="s">
        <v>1159</v>
      </c>
      <c r="HA8" s="790"/>
      <c r="HB8" s="790"/>
      <c r="HD8" s="790"/>
      <c r="HE8" s="790"/>
      <c r="HF8" s="790"/>
      <c r="HG8" s="790"/>
      <c r="HH8" s="790"/>
      <c r="HI8" s="790"/>
      <c r="HJ8" s="788"/>
      <c r="HK8" s="788"/>
      <c r="HL8" s="463" t="s">
        <v>1158</v>
      </c>
      <c r="HM8" s="790"/>
      <c r="HN8" s="790"/>
      <c r="HP8" s="790"/>
      <c r="HQ8" s="790"/>
      <c r="HR8" s="790"/>
      <c r="HS8" s="790"/>
      <c r="HT8" s="790"/>
      <c r="HU8" s="790"/>
      <c r="HV8" s="788"/>
      <c r="HW8" s="788"/>
      <c r="HX8" s="463" t="s">
        <v>1157</v>
      </c>
      <c r="HY8" s="790"/>
      <c r="HZ8" s="790"/>
      <c r="IB8" s="790"/>
      <c r="IC8" s="790"/>
      <c r="ID8" s="790"/>
      <c r="IE8" s="790"/>
      <c r="IF8" s="790"/>
      <c r="IG8" s="790"/>
      <c r="IH8" s="788"/>
      <c r="II8" s="788"/>
      <c r="IJ8" s="463" t="s">
        <v>1156</v>
      </c>
      <c r="IK8" s="463"/>
      <c r="IQ8" s="463" t="s">
        <v>1156</v>
      </c>
    </row>
    <row r="9" spans="1:251" ht="18">
      <c r="A9" s="293"/>
      <c r="B9" s="541"/>
      <c r="C9" s="301"/>
      <c r="D9" s="538"/>
      <c r="E9" s="538"/>
      <c r="F9" s="301"/>
      <c r="G9" s="301"/>
      <c r="H9" s="301"/>
      <c r="I9" s="301"/>
      <c r="J9" s="227"/>
      <c r="K9" s="227"/>
      <c r="L9" s="29"/>
      <c r="M9" s="29"/>
      <c r="N9" s="301"/>
      <c r="O9" s="538"/>
      <c r="P9" s="538"/>
      <c r="Q9" s="301"/>
      <c r="R9" s="301"/>
      <c r="S9" s="301"/>
      <c r="T9" s="301"/>
      <c r="U9" s="301"/>
      <c r="V9" s="301"/>
      <c r="W9" s="301"/>
      <c r="X9" s="227"/>
      <c r="Y9" s="291"/>
      <c r="Z9" s="291"/>
      <c r="AA9" s="291"/>
      <c r="AB9" s="291"/>
      <c r="AC9" s="301"/>
      <c r="AD9" s="301"/>
      <c r="AE9" s="301"/>
      <c r="AF9" s="301"/>
      <c r="AG9" s="301"/>
      <c r="AH9" s="301"/>
      <c r="AI9" s="301"/>
      <c r="AJ9" s="227"/>
      <c r="AK9" s="291"/>
      <c r="AL9" s="538"/>
      <c r="AM9" s="301"/>
      <c r="AN9" s="301"/>
      <c r="AO9" s="301"/>
      <c r="AP9" s="301"/>
      <c r="AQ9" s="301"/>
      <c r="AR9" s="301"/>
      <c r="AS9" s="301"/>
      <c r="AT9" s="301"/>
      <c r="AU9" s="301"/>
      <c r="AV9" s="227"/>
      <c r="AW9" s="291"/>
      <c r="AX9" s="538"/>
      <c r="AY9" s="301"/>
      <c r="AZ9" s="301"/>
      <c r="BA9" s="301"/>
      <c r="BB9" s="301"/>
      <c r="BC9" s="301"/>
      <c r="BD9" s="301"/>
      <c r="BE9" s="301"/>
      <c r="BF9" s="301"/>
      <c r="BG9" s="301"/>
      <c r="BH9" s="227"/>
      <c r="BI9" s="291"/>
      <c r="BJ9" s="538"/>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227"/>
      <c r="CJ9" s="301"/>
      <c r="CK9" s="301"/>
      <c r="CL9" s="301"/>
      <c r="CM9" s="301"/>
      <c r="CN9" s="301"/>
      <c r="CO9" s="300"/>
      <c r="CP9" s="300"/>
      <c r="CQ9" s="790"/>
      <c r="CR9" s="790"/>
      <c r="CS9" s="790"/>
      <c r="CT9" s="790"/>
      <c r="CU9" s="790"/>
      <c r="CV9" s="790"/>
      <c r="CW9" s="790"/>
      <c r="CX9" s="790"/>
      <c r="CY9" s="790"/>
      <c r="CZ9" s="301"/>
      <c r="DA9" s="301"/>
      <c r="DB9" s="301"/>
      <c r="DC9" s="790"/>
      <c r="DD9" s="227"/>
      <c r="DE9" s="291"/>
      <c r="DF9" s="301"/>
      <c r="DG9" s="227"/>
      <c r="DH9" s="291"/>
      <c r="DI9" s="790"/>
      <c r="DJ9" s="227"/>
      <c r="DK9" s="291"/>
      <c r="DL9" s="790"/>
      <c r="DM9" s="227"/>
      <c r="DN9" s="291"/>
      <c r="DO9" s="301"/>
      <c r="DP9" s="301"/>
      <c r="DQ9" s="301"/>
      <c r="DR9" s="301"/>
      <c r="DS9" s="301"/>
      <c r="DT9" s="301"/>
      <c r="DU9" s="790"/>
      <c r="DV9" s="790"/>
      <c r="DW9" s="790"/>
      <c r="DX9" s="790"/>
      <c r="DY9" s="790"/>
      <c r="DZ9" s="790"/>
      <c r="EA9" s="790"/>
      <c r="EB9" s="790"/>
      <c r="EC9" s="790"/>
      <c r="ED9" s="790"/>
      <c r="EE9" s="790"/>
      <c r="EF9" s="790"/>
      <c r="EG9" s="301"/>
      <c r="EH9" s="301"/>
      <c r="EI9" s="301"/>
      <c r="EJ9" s="301"/>
      <c r="EK9" s="301"/>
      <c r="EL9" s="301"/>
      <c r="EM9" s="301"/>
      <c r="EN9" s="301"/>
      <c r="EO9" s="301"/>
      <c r="EP9" s="301"/>
      <c r="EQ9" s="301"/>
      <c r="ER9" s="301"/>
      <c r="ES9" s="301"/>
      <c r="ET9" s="301"/>
      <c r="EU9" s="301"/>
      <c r="EV9" s="301"/>
      <c r="EW9" s="301"/>
      <c r="EX9" s="301"/>
      <c r="EY9" s="301"/>
      <c r="EZ9" s="301"/>
      <c r="FA9" s="301"/>
      <c r="FB9" s="301"/>
      <c r="FC9" s="301"/>
      <c r="FD9" s="301"/>
      <c r="FE9" s="301"/>
      <c r="FF9" s="301"/>
      <c r="FG9" s="301"/>
      <c r="FH9" s="301"/>
      <c r="FI9" s="301"/>
      <c r="FJ9" s="301"/>
      <c r="FK9" s="790"/>
      <c r="FL9" s="790"/>
      <c r="FM9" s="790"/>
      <c r="FN9" s="790"/>
      <c r="FO9" s="790"/>
      <c r="FP9" s="790"/>
      <c r="FQ9" s="301"/>
      <c r="FR9" s="301"/>
      <c r="FS9" s="301"/>
      <c r="FT9" s="301"/>
      <c r="FU9" s="301"/>
      <c r="FV9" s="301"/>
      <c r="FW9" s="301"/>
      <c r="FX9" s="301"/>
      <c r="FY9" s="301"/>
      <c r="FZ9" s="301"/>
      <c r="GA9" s="227"/>
      <c r="GB9" s="291"/>
      <c r="GC9" s="301"/>
      <c r="GD9" s="301"/>
      <c r="GE9" s="301"/>
      <c r="GF9" s="301"/>
      <c r="GG9" s="301"/>
      <c r="GH9" s="301"/>
      <c r="GI9" s="301"/>
      <c r="GJ9" s="301"/>
      <c r="GK9" s="301"/>
      <c r="GL9" s="278"/>
      <c r="GM9" s="278"/>
      <c r="GN9" s="278"/>
      <c r="GO9" s="790"/>
      <c r="GP9" s="790"/>
      <c r="GQ9" s="790"/>
      <c r="GR9" s="790"/>
      <c r="GS9" s="790"/>
      <c r="GT9" s="790"/>
      <c r="GU9" s="790"/>
      <c r="GV9" s="790"/>
      <c r="GW9" s="790"/>
      <c r="GX9" s="788"/>
      <c r="GY9" s="788"/>
      <c r="GZ9" s="788"/>
      <c r="HA9" s="790"/>
      <c r="HB9" s="790"/>
      <c r="HC9" s="790"/>
      <c r="HD9" s="790"/>
      <c r="HE9" s="790"/>
      <c r="HF9" s="790"/>
      <c r="HG9" s="790"/>
      <c r="HH9" s="790"/>
      <c r="HI9" s="790"/>
      <c r="HJ9" s="788"/>
      <c r="HK9" s="788"/>
      <c r="HL9" s="788"/>
      <c r="HM9" s="790"/>
      <c r="HN9" s="790"/>
      <c r="HO9" s="790"/>
      <c r="HP9" s="790"/>
      <c r="HQ9" s="790"/>
      <c r="HR9" s="790"/>
      <c r="HS9" s="790"/>
      <c r="HT9" s="790"/>
      <c r="HU9" s="790"/>
      <c r="HV9" s="788"/>
      <c r="HW9" s="788"/>
      <c r="HX9" s="788"/>
      <c r="HY9" s="790"/>
      <c r="HZ9" s="790"/>
      <c r="IA9" s="790"/>
      <c r="IB9" s="790"/>
      <c r="IC9" s="790"/>
      <c r="ID9" s="790"/>
      <c r="IE9" s="790"/>
      <c r="IF9" s="790"/>
      <c r="IG9" s="790"/>
      <c r="IH9" s="788"/>
      <c r="II9" s="788"/>
      <c r="IJ9" s="463"/>
    </row>
    <row r="10" spans="1:251" ht="18">
      <c r="A10" s="293">
        <v>2</v>
      </c>
      <c r="B10" s="541"/>
      <c r="C10" s="598" t="s">
        <v>666</v>
      </c>
      <c r="D10" s="538"/>
      <c r="E10" s="538"/>
      <c r="F10" s="301"/>
      <c r="G10" s="301"/>
      <c r="H10" s="301"/>
      <c r="I10" s="301"/>
      <c r="J10" s="227"/>
      <c r="K10" s="227"/>
      <c r="L10" s="29"/>
      <c r="M10" s="29"/>
      <c r="N10" s="598"/>
      <c r="O10" s="538"/>
      <c r="P10" s="538"/>
      <c r="Q10" s="301"/>
      <c r="R10" s="301"/>
      <c r="S10" s="301"/>
      <c r="T10" s="301"/>
      <c r="U10" s="301"/>
      <c r="V10" s="301"/>
      <c r="W10" s="598"/>
      <c r="X10" s="538"/>
      <c r="Y10" s="538"/>
      <c r="Z10" s="538"/>
      <c r="AA10" s="538"/>
      <c r="AB10" s="538"/>
      <c r="AC10" s="301"/>
      <c r="AD10" s="301"/>
      <c r="AE10" s="301"/>
      <c r="AF10" s="301"/>
      <c r="AG10" s="301"/>
      <c r="AH10" s="301"/>
      <c r="AI10" s="598"/>
      <c r="AJ10" s="538"/>
      <c r="AK10" s="538"/>
      <c r="AL10" s="301"/>
      <c r="AM10" s="301"/>
      <c r="AN10" s="301"/>
      <c r="AO10" s="301"/>
      <c r="AP10" s="301"/>
      <c r="AQ10" s="301"/>
      <c r="AR10" s="301"/>
      <c r="AS10" s="301"/>
      <c r="AT10" s="301"/>
      <c r="AU10" s="598"/>
      <c r="AV10" s="538"/>
      <c r="AW10" s="538"/>
      <c r="AX10" s="301"/>
      <c r="AY10" s="301"/>
      <c r="AZ10" s="301"/>
      <c r="BA10" s="301"/>
      <c r="BB10" s="301"/>
      <c r="BC10" s="301"/>
      <c r="BD10" s="301"/>
      <c r="BE10" s="301"/>
      <c r="BF10" s="301"/>
      <c r="BG10" s="598"/>
      <c r="BH10" s="538"/>
      <c r="BI10" s="538"/>
      <c r="BJ10" s="301"/>
      <c r="BK10" s="301"/>
      <c r="BL10" s="301"/>
      <c r="BM10" s="301"/>
      <c r="BN10" s="301"/>
      <c r="BO10" s="301"/>
      <c r="BP10" s="301"/>
      <c r="BQ10" s="301"/>
      <c r="BR10" s="301"/>
      <c r="BS10" s="300"/>
      <c r="BT10" s="301"/>
      <c r="BU10" s="301"/>
      <c r="BV10" s="301"/>
      <c r="BW10" s="301"/>
      <c r="BX10" s="301"/>
      <c r="BY10" s="301"/>
      <c r="BZ10" s="301"/>
      <c r="CA10" s="301"/>
      <c r="CB10" s="301"/>
      <c r="CC10" s="301"/>
      <c r="CD10" s="301"/>
      <c r="CE10" s="301"/>
      <c r="CF10" s="301"/>
      <c r="CG10" s="301"/>
      <c r="CH10" s="598"/>
      <c r="CI10" s="538"/>
      <c r="CJ10" s="301"/>
      <c r="CK10" s="301"/>
      <c r="CL10" s="301"/>
      <c r="CM10" s="301"/>
      <c r="CN10" s="301"/>
      <c r="CO10" s="301"/>
      <c r="CP10" s="301"/>
      <c r="CQ10" s="790"/>
      <c r="CR10" s="790"/>
      <c r="CS10" s="790"/>
      <c r="CT10" s="790"/>
      <c r="CU10" s="790"/>
      <c r="CV10" s="790"/>
      <c r="CW10" s="790"/>
      <c r="CX10" s="790"/>
      <c r="CY10" s="790"/>
      <c r="CZ10" s="301"/>
      <c r="DA10" s="301"/>
      <c r="DB10" s="301"/>
      <c r="DC10" s="598"/>
      <c r="DD10" s="786"/>
      <c r="DE10" s="786"/>
      <c r="DF10" s="598"/>
      <c r="DG10" s="538"/>
      <c r="DH10" s="538"/>
      <c r="DI10" s="598"/>
      <c r="DJ10" s="786"/>
      <c r="DK10" s="786"/>
      <c r="DL10" s="598"/>
      <c r="DM10" s="786"/>
      <c r="DN10" s="786"/>
      <c r="DO10" s="301"/>
      <c r="DP10" s="301"/>
      <c r="DQ10" s="301"/>
      <c r="DR10" s="301"/>
      <c r="DS10" s="301"/>
      <c r="DT10" s="301"/>
      <c r="DU10" s="790"/>
      <c r="DV10" s="790"/>
      <c r="DW10" s="790"/>
      <c r="DX10" s="790"/>
      <c r="DY10" s="790"/>
      <c r="DZ10" s="790"/>
      <c r="EA10" s="790"/>
      <c r="EB10" s="790"/>
      <c r="EC10" s="790"/>
      <c r="ED10" s="790"/>
      <c r="EE10" s="790"/>
      <c r="EF10" s="790"/>
      <c r="EG10" s="301"/>
      <c r="EH10" s="301"/>
      <c r="EI10" s="301"/>
      <c r="EJ10" s="301"/>
      <c r="EK10" s="301"/>
      <c r="EL10" s="301"/>
      <c r="EM10" s="301"/>
      <c r="EN10" s="301"/>
      <c r="EO10" s="301"/>
      <c r="EP10" s="301"/>
      <c r="EQ10" s="301"/>
      <c r="ER10" s="301"/>
      <c r="ES10" s="301"/>
      <c r="ET10" s="301"/>
      <c r="EU10" s="301"/>
      <c r="EV10" s="301"/>
      <c r="EW10" s="301"/>
      <c r="EX10" s="301"/>
      <c r="EY10" s="301"/>
      <c r="EZ10" s="301"/>
      <c r="FA10" s="301"/>
      <c r="FB10" s="301"/>
      <c r="FC10" s="301"/>
      <c r="FD10" s="301"/>
      <c r="FE10" s="301"/>
      <c r="FF10" s="301"/>
      <c r="FG10" s="301"/>
      <c r="FH10" s="301"/>
      <c r="FI10" s="301"/>
      <c r="FJ10" s="301"/>
      <c r="FK10" s="790"/>
      <c r="FL10" s="790"/>
      <c r="FM10" s="790"/>
      <c r="FN10" s="790"/>
      <c r="FO10" s="790"/>
      <c r="FP10" s="790"/>
      <c r="FQ10" s="301"/>
      <c r="FR10" s="301"/>
      <c r="FS10" s="301"/>
      <c r="FT10" s="301"/>
      <c r="FU10" s="301"/>
      <c r="FV10" s="301"/>
      <c r="FW10" s="301"/>
      <c r="FX10" s="301"/>
      <c r="FY10" s="301"/>
      <c r="FZ10" s="598"/>
      <c r="GA10" s="538"/>
      <c r="GB10" s="538"/>
      <c r="GC10" s="301"/>
      <c r="GD10" s="301"/>
      <c r="GE10" s="301"/>
      <c r="GF10" s="301"/>
      <c r="GG10" s="301"/>
      <c r="GH10" s="301"/>
      <c r="GI10" s="301"/>
      <c r="GJ10" s="301"/>
      <c r="GK10" s="301"/>
      <c r="GL10" s="278"/>
      <c r="GM10" s="278"/>
      <c r="GN10" s="278"/>
      <c r="GO10" s="790"/>
      <c r="GP10" s="790"/>
      <c r="GQ10" s="790"/>
      <c r="GR10" s="790"/>
      <c r="GS10" s="790"/>
      <c r="GT10" s="790"/>
      <c r="GU10" s="790"/>
      <c r="GV10" s="790"/>
      <c r="GW10" s="790"/>
      <c r="GX10" s="788"/>
      <c r="GY10" s="788"/>
      <c r="GZ10" s="788"/>
      <c r="HA10" s="790"/>
      <c r="HB10" s="790"/>
      <c r="HC10" s="790"/>
      <c r="HD10" s="790"/>
      <c r="HE10" s="790"/>
      <c r="HF10" s="790"/>
      <c r="HG10" s="790"/>
      <c r="HH10" s="790"/>
      <c r="HI10" s="790"/>
      <c r="HJ10" s="788"/>
      <c r="HK10" s="788"/>
      <c r="HL10" s="788"/>
      <c r="HM10" s="790"/>
      <c r="HN10" s="790"/>
      <c r="HO10" s="790"/>
      <c r="HP10" s="790"/>
      <c r="HQ10" s="790"/>
      <c r="HR10" s="790"/>
      <c r="HS10" s="790"/>
      <c r="HT10" s="790"/>
      <c r="HU10" s="790"/>
      <c r="HV10" s="788"/>
      <c r="HW10" s="788"/>
      <c r="HX10" s="788"/>
      <c r="HY10" s="790"/>
      <c r="HZ10" s="790"/>
      <c r="IA10" s="790"/>
      <c r="IB10" s="790"/>
      <c r="IC10" s="790"/>
      <c r="ID10" s="790"/>
      <c r="IE10" s="790"/>
      <c r="IF10" s="790"/>
      <c r="IG10" s="790"/>
      <c r="IH10" s="788"/>
      <c r="II10" s="788"/>
    </row>
    <row r="11" spans="1:251" ht="18">
      <c r="A11" s="293"/>
      <c r="B11" s="541"/>
      <c r="C11" s="598" t="s">
        <v>667</v>
      </c>
      <c r="D11" s="538"/>
      <c r="E11" s="538"/>
      <c r="F11" s="301"/>
      <c r="G11" s="301"/>
      <c r="H11" s="301"/>
      <c r="I11" s="301"/>
      <c r="J11" s="227"/>
      <c r="K11" s="227"/>
      <c r="L11" s="29"/>
      <c r="M11" s="29"/>
      <c r="N11" s="598"/>
      <c r="O11" s="538"/>
      <c r="P11" s="538"/>
      <c r="Q11" s="301"/>
      <c r="R11" s="301"/>
      <c r="S11" s="301"/>
      <c r="T11" s="301"/>
      <c r="U11" s="301"/>
      <c r="V11" s="301"/>
      <c r="W11" s="598"/>
      <c r="X11" s="538"/>
      <c r="Y11" s="538"/>
      <c r="Z11" s="538"/>
      <c r="AA11" s="538"/>
      <c r="AB11" s="538"/>
      <c r="AC11" s="301"/>
      <c r="AD11" s="301"/>
      <c r="AE11" s="301"/>
      <c r="AF11" s="301"/>
      <c r="AG11" s="301"/>
      <c r="AH11" s="301"/>
      <c r="AI11" s="598"/>
      <c r="AJ11" s="538"/>
      <c r="AK11" s="538"/>
      <c r="AL11" s="301"/>
      <c r="AM11" s="301"/>
      <c r="AN11" s="301"/>
      <c r="AO11" s="301"/>
      <c r="AP11" s="301"/>
      <c r="AQ11" s="301"/>
      <c r="AR11" s="301"/>
      <c r="AS11" s="301"/>
      <c r="AT11" s="301"/>
      <c r="AU11" s="598"/>
      <c r="AV11" s="538"/>
      <c r="AW11" s="538"/>
      <c r="AX11" s="301"/>
      <c r="AY11" s="301"/>
      <c r="AZ11" s="301"/>
      <c r="BA11" s="301"/>
      <c r="BB11" s="301"/>
      <c r="BC11" s="301"/>
      <c r="BD11" s="301"/>
      <c r="BE11" s="301"/>
      <c r="BF11" s="301"/>
      <c r="BG11" s="598"/>
      <c r="BH11" s="538"/>
      <c r="BI11" s="538"/>
      <c r="BJ11" s="301"/>
      <c r="BK11" s="301"/>
      <c r="BL11" s="301"/>
      <c r="BM11" s="301"/>
      <c r="BN11" s="301"/>
      <c r="BO11" s="301"/>
      <c r="BP11" s="301"/>
      <c r="BQ11" s="301"/>
      <c r="BR11" s="301"/>
      <c r="BS11" s="300"/>
      <c r="BT11" s="301"/>
      <c r="BU11" s="301"/>
      <c r="BV11" s="301"/>
      <c r="BW11" s="301"/>
      <c r="BX11" s="301"/>
      <c r="BY11" s="301"/>
      <c r="BZ11" s="301"/>
      <c r="CA11" s="301"/>
      <c r="CB11" s="301"/>
      <c r="CC11" s="301"/>
      <c r="CD11" s="301"/>
      <c r="CE11" s="301"/>
      <c r="CF11" s="301"/>
      <c r="CG11" s="301"/>
      <c r="CH11" s="598"/>
      <c r="CI11" s="538"/>
      <c r="CJ11" s="301"/>
      <c r="CK11" s="301"/>
      <c r="CL11" s="301"/>
      <c r="CM11" s="301"/>
      <c r="CN11" s="301"/>
      <c r="CO11" s="301"/>
      <c r="CP11" s="301"/>
      <c r="CQ11" s="790"/>
      <c r="CR11" s="790"/>
      <c r="CS11" s="790"/>
      <c r="CT11" s="790"/>
      <c r="CU11" s="790"/>
      <c r="CV11" s="790"/>
      <c r="CW11" s="790"/>
      <c r="CX11" s="790"/>
      <c r="CY11" s="790"/>
      <c r="CZ11" s="301"/>
      <c r="DA11" s="301"/>
      <c r="DB11" s="301"/>
      <c r="DC11" s="598"/>
      <c r="DD11" s="786"/>
      <c r="DE11" s="786"/>
      <c r="DF11" s="598"/>
      <c r="DG11" s="538"/>
      <c r="DH11" s="538"/>
      <c r="DI11" s="598"/>
      <c r="DJ11" s="786"/>
      <c r="DK11" s="786"/>
      <c r="DL11" s="598"/>
      <c r="DM11" s="786"/>
      <c r="DN11" s="786"/>
      <c r="DO11" s="301"/>
      <c r="DP11" s="301"/>
      <c r="DQ11" s="301"/>
      <c r="DR11" s="301"/>
      <c r="DS11" s="301"/>
      <c r="DT11" s="301"/>
      <c r="DU11" s="790"/>
      <c r="DV11" s="790"/>
      <c r="DW11" s="790"/>
      <c r="DX11" s="790"/>
      <c r="DY11" s="790"/>
      <c r="DZ11" s="790"/>
      <c r="EA11" s="790"/>
      <c r="EB11" s="790"/>
      <c r="EC11" s="790"/>
      <c r="ED11" s="790"/>
      <c r="EE11" s="790"/>
      <c r="EF11" s="790"/>
      <c r="EG11" s="301"/>
      <c r="EH11" s="301"/>
      <c r="EI11" s="301"/>
      <c r="EJ11" s="301"/>
      <c r="EK11" s="301"/>
      <c r="EL11" s="301"/>
      <c r="EM11" s="301"/>
      <c r="EN11" s="301"/>
      <c r="EO11" s="301"/>
      <c r="EP11" s="301"/>
      <c r="EQ11" s="301"/>
      <c r="ER11" s="301"/>
      <c r="ES11" s="301"/>
      <c r="ET11" s="301"/>
      <c r="EU11" s="301"/>
      <c r="EV11" s="301"/>
      <c r="EW11" s="301"/>
      <c r="EX11" s="301"/>
      <c r="EY11" s="301"/>
      <c r="EZ11" s="301"/>
      <c r="FA11" s="301"/>
      <c r="FB11" s="301"/>
      <c r="FC11" s="301"/>
      <c r="FD11" s="301"/>
      <c r="FE11" s="301"/>
      <c r="FF11" s="301"/>
      <c r="FG11" s="301"/>
      <c r="FH11" s="301"/>
      <c r="FI11" s="301"/>
      <c r="FJ11" s="301"/>
      <c r="FK11" s="790"/>
      <c r="FL11" s="790"/>
      <c r="FM11" s="790"/>
      <c r="FN11" s="790"/>
      <c r="FO11" s="790"/>
      <c r="FP11" s="790"/>
      <c r="FQ11" s="301"/>
      <c r="FR11" s="301"/>
      <c r="FS11" s="301"/>
      <c r="FT11" s="301"/>
      <c r="FU11" s="301"/>
      <c r="FV11" s="301"/>
      <c r="FW11" s="301"/>
      <c r="FX11" s="301"/>
      <c r="FY11" s="301"/>
      <c r="FZ11" s="598"/>
      <c r="GA11" s="538"/>
      <c r="GB11" s="538"/>
      <c r="GC11" s="301"/>
      <c r="GD11" s="301"/>
      <c r="GE11" s="301"/>
      <c r="GF11" s="301"/>
      <c r="GG11" s="301"/>
      <c r="GH11" s="301"/>
      <c r="GI11" s="301"/>
      <c r="GJ11" s="301"/>
      <c r="GK11" s="301"/>
      <c r="GL11" s="278"/>
      <c r="GM11" s="278"/>
      <c r="GN11" s="278"/>
      <c r="GO11" s="790"/>
      <c r="GP11" s="790"/>
      <c r="GQ11" s="790"/>
      <c r="GR11" s="790"/>
      <c r="GS11" s="790"/>
      <c r="GT11" s="790"/>
      <c r="GU11" s="790"/>
      <c r="GV11" s="790"/>
      <c r="GW11" s="790"/>
      <c r="GX11" s="788"/>
      <c r="GY11" s="788"/>
      <c r="GZ11" s="788"/>
      <c r="HA11" s="790"/>
      <c r="HB11" s="790"/>
      <c r="HC11" s="790"/>
      <c r="HD11" s="790"/>
      <c r="HE11" s="790"/>
      <c r="HF11" s="790"/>
      <c r="HG11" s="790"/>
      <c r="HH11" s="790"/>
      <c r="HI11" s="790"/>
      <c r="HJ11" s="788"/>
      <c r="HK11" s="788"/>
      <c r="HL11" s="788"/>
      <c r="HM11" s="790"/>
      <c r="HN11" s="790"/>
      <c r="HO11" s="790"/>
      <c r="HP11" s="790"/>
      <c r="HQ11" s="790"/>
      <c r="HR11" s="790"/>
      <c r="HS11" s="790"/>
      <c r="HT11" s="790"/>
      <c r="HU11" s="790"/>
      <c r="HV11" s="788"/>
      <c r="HW11" s="788"/>
      <c r="HX11" s="788"/>
      <c r="HY11" s="790"/>
      <c r="HZ11" s="790"/>
      <c r="IA11" s="790"/>
      <c r="IB11" s="790"/>
      <c r="IC11" s="790"/>
      <c r="ID11" s="790"/>
      <c r="IE11" s="790"/>
      <c r="IF11" s="790"/>
      <c r="IG11" s="790"/>
      <c r="IH11" s="788"/>
      <c r="II11" s="788"/>
    </row>
    <row r="12" spans="1:251" ht="18">
      <c r="A12" s="293"/>
      <c r="B12" s="541"/>
      <c r="C12" s="598"/>
      <c r="D12" s="538" t="s">
        <v>529</v>
      </c>
      <c r="E12" s="538"/>
      <c r="F12" s="301"/>
      <c r="G12" s="301"/>
      <c r="H12" s="301"/>
      <c r="I12" s="301"/>
      <c r="J12" s="227"/>
      <c r="K12" s="227"/>
      <c r="L12" s="29"/>
      <c r="M12" s="226"/>
      <c r="N12" s="598"/>
      <c r="O12" s="538"/>
      <c r="P12" s="538"/>
      <c r="Q12" s="301"/>
      <c r="R12" s="301"/>
      <c r="S12" s="301"/>
      <c r="T12" s="301"/>
      <c r="U12" s="301"/>
      <c r="V12" s="301"/>
      <c r="W12" s="598"/>
      <c r="X12" s="538"/>
      <c r="Y12" s="538"/>
      <c r="Z12" s="538"/>
      <c r="AA12" s="538"/>
      <c r="AB12" s="538"/>
      <c r="AC12" s="301"/>
      <c r="AD12" s="301"/>
      <c r="AE12" s="301"/>
      <c r="AF12" s="301"/>
      <c r="AG12" s="301"/>
      <c r="AH12" s="301"/>
      <c r="AI12" s="598"/>
      <c r="AJ12" s="538"/>
      <c r="AK12" s="538"/>
      <c r="AL12" s="301"/>
      <c r="AM12" s="301"/>
      <c r="AN12" s="301"/>
      <c r="AO12" s="301"/>
      <c r="AP12" s="301"/>
      <c r="AQ12" s="301"/>
      <c r="AR12" s="301"/>
      <c r="AS12" s="301"/>
      <c r="AT12" s="301"/>
      <c r="AU12" s="598"/>
      <c r="AV12" s="538"/>
      <c r="AW12" s="538"/>
      <c r="AX12" s="301"/>
      <c r="AY12" s="301"/>
      <c r="AZ12" s="301"/>
      <c r="BA12" s="301"/>
      <c r="BB12" s="301"/>
      <c r="BC12" s="301"/>
      <c r="BD12" s="301"/>
      <c r="BE12" s="301"/>
      <c r="BF12" s="301"/>
      <c r="BG12" s="598"/>
      <c r="BH12" s="538"/>
      <c r="BI12" s="538"/>
      <c r="BJ12" s="301"/>
      <c r="BK12" s="301"/>
      <c r="BL12" s="301"/>
      <c r="BM12" s="301"/>
      <c r="BN12" s="301"/>
      <c r="BO12" s="301"/>
      <c r="BP12" s="301"/>
      <c r="BQ12" s="301"/>
      <c r="BR12" s="301"/>
      <c r="BS12" s="300"/>
      <c r="BT12" s="301"/>
      <c r="BU12" s="301"/>
      <c r="BV12" s="301"/>
      <c r="BW12" s="301"/>
      <c r="BX12" s="301"/>
      <c r="BY12" s="301"/>
      <c r="BZ12" s="301"/>
      <c r="CA12" s="301"/>
      <c r="CB12" s="301"/>
      <c r="CC12" s="301"/>
      <c r="CD12" s="301"/>
      <c r="CE12" s="301"/>
      <c r="CF12" s="301"/>
      <c r="CG12" s="301"/>
      <c r="CH12" s="598"/>
      <c r="CI12" s="538"/>
      <c r="CJ12" s="301"/>
      <c r="CK12" s="301"/>
      <c r="CL12" s="301"/>
      <c r="CM12" s="301"/>
      <c r="CN12" s="301"/>
      <c r="CO12" s="301"/>
      <c r="CP12" s="301"/>
      <c r="CQ12" s="790"/>
      <c r="CR12" s="790"/>
      <c r="CS12" s="790"/>
      <c r="CT12" s="790"/>
      <c r="CU12" s="790"/>
      <c r="CV12" s="790"/>
      <c r="CW12" s="790"/>
      <c r="CX12" s="790"/>
      <c r="CY12" s="790"/>
      <c r="CZ12" s="301"/>
      <c r="DA12" s="301"/>
      <c r="DB12" s="301"/>
      <c r="DC12" s="598"/>
      <c r="DD12" s="786"/>
      <c r="DE12" s="786"/>
      <c r="DF12" s="598"/>
      <c r="DG12" s="538"/>
      <c r="DH12" s="538"/>
      <c r="DI12" s="598"/>
      <c r="DJ12" s="786"/>
      <c r="DK12" s="786"/>
      <c r="DL12" s="598"/>
      <c r="DM12" s="786"/>
      <c r="DN12" s="786"/>
      <c r="DO12" s="301"/>
      <c r="DP12" s="301"/>
      <c r="DQ12" s="301"/>
      <c r="DR12" s="301"/>
      <c r="DS12" s="301"/>
      <c r="DT12" s="301"/>
      <c r="DU12" s="790"/>
      <c r="DV12" s="790"/>
      <c r="DW12" s="790"/>
      <c r="DX12" s="790"/>
      <c r="DY12" s="790"/>
      <c r="DZ12" s="790"/>
      <c r="EA12" s="790"/>
      <c r="EB12" s="790"/>
      <c r="EC12" s="790"/>
      <c r="ED12" s="790"/>
      <c r="EE12" s="790"/>
      <c r="EF12" s="790"/>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597"/>
      <c r="FF12" s="559"/>
      <c r="FG12" s="559"/>
      <c r="FH12" s="559"/>
      <c r="FI12" s="559"/>
      <c r="FJ12" s="229"/>
      <c r="FK12" s="559"/>
      <c r="FL12" s="559"/>
      <c r="FM12" s="229"/>
      <c r="FN12" s="559"/>
      <c r="FO12" s="559"/>
      <c r="FP12" s="229"/>
      <c r="FQ12" s="301"/>
      <c r="FR12" s="301"/>
      <c r="FS12" s="301"/>
      <c r="FT12" s="301"/>
      <c r="FU12" s="301"/>
      <c r="FV12" s="301"/>
      <c r="FW12" s="301"/>
      <c r="FX12" s="301"/>
      <c r="FY12" s="301"/>
      <c r="FZ12" s="598"/>
      <c r="GA12" s="538"/>
      <c r="GB12" s="538"/>
      <c r="GC12" s="301"/>
      <c r="GD12" s="301"/>
      <c r="GE12" s="301"/>
      <c r="GF12" s="301"/>
      <c r="GG12" s="301"/>
      <c r="GH12" s="301"/>
      <c r="GI12" s="301"/>
      <c r="GJ12" s="301"/>
      <c r="GK12" s="301"/>
      <c r="GL12" s="278"/>
      <c r="GM12" s="278"/>
      <c r="GN12" s="278"/>
      <c r="GO12" s="790"/>
      <c r="GP12" s="790"/>
      <c r="GQ12" s="790"/>
      <c r="GR12" s="790"/>
      <c r="GS12" s="790"/>
      <c r="GT12" s="790"/>
      <c r="GU12" s="790"/>
      <c r="GV12" s="790"/>
      <c r="GW12" s="790"/>
      <c r="GX12" s="788"/>
      <c r="GY12" s="788"/>
      <c r="GZ12" s="788"/>
      <c r="HA12" s="790"/>
      <c r="HB12" s="790"/>
      <c r="HC12" s="790"/>
      <c r="HD12" s="790"/>
      <c r="HE12" s="790"/>
      <c r="HF12" s="790"/>
      <c r="HG12" s="790"/>
      <c r="HH12" s="790"/>
      <c r="HI12" s="790"/>
      <c r="HJ12" s="788"/>
      <c r="HK12" s="788"/>
      <c r="HL12" s="788"/>
      <c r="HM12" s="790"/>
      <c r="HN12" s="790"/>
      <c r="HO12" s="790"/>
      <c r="HP12" s="790"/>
      <c r="HQ12" s="790"/>
      <c r="HR12" s="790"/>
      <c r="HS12" s="790"/>
      <c r="HT12" s="790"/>
      <c r="HU12" s="790"/>
      <c r="HV12" s="788"/>
      <c r="HW12" s="788"/>
      <c r="HX12" s="788"/>
      <c r="HY12" s="790"/>
      <c r="HZ12" s="790"/>
      <c r="IA12" s="790"/>
      <c r="IB12" s="790"/>
      <c r="IC12" s="790"/>
      <c r="ID12" s="790"/>
      <c r="IE12" s="790"/>
      <c r="IF12" s="790"/>
      <c r="IG12" s="790"/>
      <c r="IH12" s="788"/>
      <c r="II12" s="788"/>
    </row>
    <row r="13" spans="1:251" ht="18">
      <c r="A13" s="293">
        <v>3</v>
      </c>
      <c r="B13" s="541"/>
      <c r="C13" s="538" t="s">
        <v>104</v>
      </c>
      <c r="D13" s="538">
        <v>152</v>
      </c>
      <c r="E13" s="597" t="s">
        <v>404</v>
      </c>
      <c r="F13" s="301"/>
      <c r="G13" s="301"/>
      <c r="H13" s="301"/>
      <c r="I13" s="229">
        <f>'Appendix A'!H272</f>
        <v>9.634069508457152E-2</v>
      </c>
      <c r="K13" s="600"/>
      <c r="L13" s="239"/>
      <c r="M13" s="239"/>
      <c r="Q13" s="597" t="s">
        <v>404</v>
      </c>
      <c r="T13" s="301"/>
      <c r="U13" s="301"/>
      <c r="V13" s="229">
        <f>+I13</f>
        <v>9.634069508457152E-2</v>
      </c>
      <c r="AC13" s="597" t="s">
        <v>404</v>
      </c>
      <c r="AF13" s="301"/>
      <c r="AG13" s="301"/>
      <c r="AH13" s="229">
        <f>+I13</f>
        <v>9.634069508457152E-2</v>
      </c>
      <c r="AL13" s="301"/>
      <c r="AM13" s="229"/>
      <c r="AN13" s="293"/>
      <c r="AO13" s="597" t="s">
        <v>404</v>
      </c>
      <c r="AP13" s="559"/>
      <c r="AQ13" s="559"/>
      <c r="AR13" s="301"/>
      <c r="AS13" s="301"/>
      <c r="AT13" s="229">
        <f>+I13</f>
        <v>9.634069508457152E-2</v>
      </c>
      <c r="AU13" s="559"/>
      <c r="AV13" s="559"/>
      <c r="AW13" s="559"/>
      <c r="AX13" s="301"/>
      <c r="AY13" s="229"/>
      <c r="AZ13" s="293"/>
      <c r="BA13" s="597" t="s">
        <v>404</v>
      </c>
      <c r="BB13" s="559"/>
      <c r="BC13" s="559"/>
      <c r="BD13" s="301"/>
      <c r="BE13" s="301"/>
      <c r="BF13" s="229">
        <f>+I13</f>
        <v>9.634069508457152E-2</v>
      </c>
      <c r="BG13" s="559"/>
      <c r="BH13" s="559"/>
      <c r="BI13" s="559"/>
      <c r="BJ13" s="301"/>
      <c r="BK13" s="229"/>
      <c r="BL13" s="293"/>
      <c r="BM13" s="597" t="s">
        <v>404</v>
      </c>
      <c r="BN13" s="559"/>
      <c r="BO13" s="559"/>
      <c r="BP13" s="559"/>
      <c r="BQ13" s="559"/>
      <c r="BR13" s="559"/>
      <c r="BS13" s="229">
        <f>+I13</f>
        <v>9.634069508457152E-2</v>
      </c>
      <c r="BT13" s="301"/>
      <c r="BU13" s="229"/>
      <c r="BV13" s="229"/>
      <c r="BW13" s="229"/>
      <c r="BX13" s="229"/>
      <c r="BY13" s="597" t="s">
        <v>404</v>
      </c>
      <c r="BZ13" s="559"/>
      <c r="CA13" s="559"/>
      <c r="CB13" s="301"/>
      <c r="CC13" s="301"/>
      <c r="CD13" s="229">
        <f>+I13</f>
        <v>9.634069508457152E-2</v>
      </c>
      <c r="CE13" s="597"/>
      <c r="CF13" s="559"/>
      <c r="CG13" s="559"/>
      <c r="CH13" s="559"/>
      <c r="CI13" s="559"/>
      <c r="CJ13" s="293"/>
      <c r="CK13" s="597" t="s">
        <v>404</v>
      </c>
      <c r="CL13" s="559"/>
      <c r="CM13" s="559"/>
      <c r="CN13" s="301"/>
      <c r="CO13" s="301"/>
      <c r="CP13" s="229">
        <f>I13</f>
        <v>9.634069508457152E-2</v>
      </c>
      <c r="CQ13" s="790"/>
      <c r="CR13" s="790"/>
      <c r="CS13" s="229"/>
      <c r="CT13" s="229"/>
      <c r="CU13" s="229"/>
      <c r="CV13" s="229"/>
      <c r="CW13" s="597" t="s">
        <v>404</v>
      </c>
      <c r="CX13" s="559"/>
      <c r="CY13" s="559"/>
      <c r="CZ13" s="559"/>
      <c r="DA13" s="559"/>
      <c r="DB13" s="229">
        <f>I13</f>
        <v>9.634069508457152E-2</v>
      </c>
      <c r="DI13" s="597" t="s">
        <v>404</v>
      </c>
      <c r="DJ13" s="559"/>
      <c r="DK13" s="559"/>
      <c r="DL13" s="559"/>
      <c r="DM13" s="559"/>
      <c r="DN13" s="229">
        <f>I13</f>
        <v>9.634069508457152E-2</v>
      </c>
      <c r="DO13" s="229"/>
      <c r="DU13" s="597" t="s">
        <v>404</v>
      </c>
      <c r="DV13" s="559"/>
      <c r="DW13" s="559"/>
      <c r="DX13" s="559"/>
      <c r="DY13" s="559"/>
      <c r="DZ13" s="229">
        <f>I13</f>
        <v>9.634069508457152E-2</v>
      </c>
      <c r="EA13" s="229"/>
      <c r="EB13" s="229"/>
      <c r="EC13" s="229"/>
      <c r="ED13" s="229"/>
      <c r="EE13" s="229"/>
      <c r="EF13" s="229"/>
      <c r="EG13" s="597" t="s">
        <v>404</v>
      </c>
      <c r="EH13" s="559"/>
      <c r="EI13" s="559"/>
      <c r="EJ13" s="559"/>
      <c r="EK13" s="559"/>
      <c r="EL13" s="229">
        <f>I13</f>
        <v>9.634069508457152E-2</v>
      </c>
      <c r="EM13" s="559"/>
      <c r="EN13" s="559"/>
      <c r="EO13" s="229"/>
      <c r="EP13" s="559"/>
      <c r="ES13" s="597" t="s">
        <v>404</v>
      </c>
      <c r="ET13" s="559"/>
      <c r="EU13" s="559"/>
      <c r="EV13" s="559"/>
      <c r="EW13" s="559"/>
      <c r="EX13" s="229">
        <f>I13</f>
        <v>9.634069508457152E-2</v>
      </c>
      <c r="EY13" s="559"/>
      <c r="FC13" s="559"/>
      <c r="FD13" s="559"/>
      <c r="FE13" s="597" t="s">
        <v>404</v>
      </c>
      <c r="FF13" s="559"/>
      <c r="FG13" s="559"/>
      <c r="FH13" s="559"/>
      <c r="FI13" s="559"/>
      <c r="FJ13" s="229">
        <f>I13</f>
        <v>9.634069508457152E-2</v>
      </c>
      <c r="FK13" s="559"/>
      <c r="FL13" s="559"/>
      <c r="FM13" s="229"/>
      <c r="FN13" s="559"/>
      <c r="FO13" s="559"/>
      <c r="FP13" s="229"/>
      <c r="FQ13" s="597" t="s">
        <v>404</v>
      </c>
      <c r="FR13" s="559"/>
      <c r="FS13" s="559"/>
      <c r="FT13" s="790"/>
      <c r="FU13" s="790"/>
      <c r="FV13" s="229">
        <f>+I13</f>
        <v>9.634069508457152E-2</v>
      </c>
      <c r="FW13" s="290"/>
      <c r="FZ13" s="597"/>
      <c r="GA13" s="559"/>
      <c r="GB13" s="559"/>
      <c r="GC13" s="597" t="s">
        <v>404</v>
      </c>
      <c r="GD13" s="559"/>
      <c r="GE13" s="559"/>
      <c r="GF13" s="301"/>
      <c r="GG13" s="301"/>
      <c r="GH13" s="229">
        <f>+I13</f>
        <v>9.634069508457152E-2</v>
      </c>
      <c r="GI13" s="559"/>
      <c r="GL13" s="278"/>
      <c r="GM13" s="278"/>
      <c r="GN13" s="278"/>
      <c r="GO13" s="597" t="s">
        <v>404</v>
      </c>
      <c r="GP13" s="559"/>
      <c r="GQ13" s="559"/>
      <c r="GR13" s="790"/>
      <c r="GS13" s="790"/>
      <c r="GT13" s="229">
        <f>+$I$13</f>
        <v>9.634069508457152E-2</v>
      </c>
      <c r="GU13" s="559"/>
      <c r="GX13" s="788"/>
      <c r="GY13" s="788"/>
      <c r="GZ13" s="788"/>
      <c r="HA13" s="597" t="s">
        <v>404</v>
      </c>
      <c r="HB13" s="559"/>
      <c r="HC13" s="559"/>
      <c r="HD13" s="790"/>
      <c r="HE13" s="790"/>
      <c r="HF13" s="229">
        <f>+$I$13</f>
        <v>9.634069508457152E-2</v>
      </c>
      <c r="HG13" s="559"/>
      <c r="HJ13" s="788"/>
      <c r="HK13" s="788"/>
      <c r="HL13" s="788"/>
      <c r="HM13" s="597" t="s">
        <v>404</v>
      </c>
      <c r="HN13" s="559"/>
      <c r="HO13" s="559"/>
      <c r="HP13" s="790"/>
      <c r="HQ13" s="790"/>
      <c r="HR13" s="229">
        <f>+$I$13</f>
        <v>9.634069508457152E-2</v>
      </c>
      <c r="HS13" s="559"/>
      <c r="HV13" s="788"/>
      <c r="HW13" s="788"/>
      <c r="HX13" s="788"/>
      <c r="HY13" s="597" t="s">
        <v>404</v>
      </c>
      <c r="HZ13" s="559"/>
      <c r="IA13" s="559"/>
      <c r="IB13" s="790"/>
      <c r="IC13" s="790"/>
      <c r="ID13" s="229">
        <f>+$I$13</f>
        <v>9.634069508457152E-2</v>
      </c>
      <c r="IE13" s="559"/>
      <c r="IH13" s="788"/>
      <c r="II13" s="788"/>
      <c r="IK13" s="597" t="s">
        <v>404</v>
      </c>
      <c r="IL13" s="559"/>
      <c r="IM13" s="559"/>
      <c r="IN13" s="790"/>
      <c r="IO13" s="790"/>
      <c r="IP13" s="229">
        <f>+$I$13</f>
        <v>9.634069508457152E-2</v>
      </c>
    </row>
    <row r="14" spans="1:251" ht="18">
      <c r="A14" s="293">
        <v>4</v>
      </c>
      <c r="B14" s="541"/>
      <c r="C14" s="538" t="s">
        <v>229</v>
      </c>
      <c r="D14" s="538">
        <v>159</v>
      </c>
      <c r="E14" s="597" t="s">
        <v>402</v>
      </c>
      <c r="F14" s="301"/>
      <c r="G14" s="301"/>
      <c r="H14" s="301"/>
      <c r="I14" s="229">
        <f>'Appendix A'!H281</f>
        <v>0.10228570674707513</v>
      </c>
      <c r="K14" s="600"/>
      <c r="L14" s="239"/>
      <c r="M14" s="239"/>
      <c r="Q14" s="597" t="s">
        <v>402</v>
      </c>
      <c r="T14" s="301"/>
      <c r="U14" s="301"/>
      <c r="V14" s="229">
        <f>+I14</f>
        <v>0.10228570674707513</v>
      </c>
      <c r="AC14" s="597" t="s">
        <v>402</v>
      </c>
      <c r="AF14" s="301"/>
      <c r="AG14" s="301"/>
      <c r="AH14" s="229">
        <f>+I14</f>
        <v>0.10228570674707513</v>
      </c>
      <c r="AL14" s="301"/>
      <c r="AM14" s="229"/>
      <c r="AN14" s="293"/>
      <c r="AO14" s="597" t="s">
        <v>402</v>
      </c>
      <c r="AP14" s="559"/>
      <c r="AQ14" s="559"/>
      <c r="AR14" s="301"/>
      <c r="AS14" s="301"/>
      <c r="AT14" s="229">
        <f>+I14</f>
        <v>0.10228570674707513</v>
      </c>
      <c r="AU14" s="559"/>
      <c r="AV14" s="559"/>
      <c r="AW14" s="559"/>
      <c r="AX14" s="301"/>
      <c r="AY14" s="229"/>
      <c r="AZ14" s="293"/>
      <c r="BA14" s="597" t="s">
        <v>402</v>
      </c>
      <c r="BB14" s="559"/>
      <c r="BC14" s="559"/>
      <c r="BD14" s="301"/>
      <c r="BE14" s="301"/>
      <c r="BF14" s="229">
        <f>+I14</f>
        <v>0.10228570674707513</v>
      </c>
      <c r="BG14" s="559"/>
      <c r="BH14" s="559"/>
      <c r="BI14" s="559"/>
      <c r="BJ14" s="301"/>
      <c r="BK14" s="229"/>
      <c r="BL14" s="293"/>
      <c r="BM14" s="597" t="s">
        <v>402</v>
      </c>
      <c r="BN14" s="559"/>
      <c r="BO14" s="559"/>
      <c r="BP14" s="559"/>
      <c r="BQ14" s="559"/>
      <c r="BR14" s="559"/>
      <c r="BS14" s="229">
        <f>+I14</f>
        <v>0.10228570674707513</v>
      </c>
      <c r="BT14" s="301"/>
      <c r="BU14" s="229"/>
      <c r="BV14" s="229"/>
      <c r="BW14" s="229"/>
      <c r="BX14" s="229"/>
      <c r="BY14" s="597" t="s">
        <v>402</v>
      </c>
      <c r="BZ14" s="559"/>
      <c r="CA14" s="559"/>
      <c r="CB14" s="301"/>
      <c r="CC14" s="301"/>
      <c r="CD14" s="229">
        <f>+I14</f>
        <v>0.10228570674707513</v>
      </c>
      <c r="CE14" s="597"/>
      <c r="CF14" s="559"/>
      <c r="CG14" s="559"/>
      <c r="CH14" s="559"/>
      <c r="CI14" s="559"/>
      <c r="CJ14" s="293"/>
      <c r="CK14" s="597" t="s">
        <v>402</v>
      </c>
      <c r="CL14" s="559"/>
      <c r="CM14" s="559"/>
      <c r="CN14" s="301"/>
      <c r="CO14" s="301"/>
      <c r="CP14" s="229">
        <f>I14</f>
        <v>0.10228570674707513</v>
      </c>
      <c r="CQ14" s="790"/>
      <c r="CR14" s="790"/>
      <c r="CS14" s="229"/>
      <c r="CT14" s="229"/>
      <c r="CU14" s="229"/>
      <c r="CV14" s="229"/>
      <c r="CW14" s="597" t="s">
        <v>402</v>
      </c>
      <c r="CX14" s="559"/>
      <c r="CY14" s="559"/>
      <c r="CZ14" s="559"/>
      <c r="DA14" s="559"/>
      <c r="DB14" s="229">
        <f>I14</f>
        <v>0.10228570674707513</v>
      </c>
      <c r="DI14" s="597" t="s">
        <v>402</v>
      </c>
      <c r="DJ14" s="559"/>
      <c r="DK14" s="559"/>
      <c r="DL14" s="559"/>
      <c r="DM14" s="559"/>
      <c r="DN14" s="229">
        <f>I14</f>
        <v>0.10228570674707513</v>
      </c>
      <c r="DO14" s="229"/>
      <c r="DU14" s="597" t="s">
        <v>402</v>
      </c>
      <c r="DV14" s="559"/>
      <c r="DW14" s="559"/>
      <c r="DX14" s="559"/>
      <c r="DY14" s="559"/>
      <c r="DZ14" s="229">
        <f>I14</f>
        <v>0.10228570674707513</v>
      </c>
      <c r="EA14" s="229"/>
      <c r="EB14" s="229"/>
      <c r="EC14" s="229"/>
      <c r="ED14" s="229"/>
      <c r="EE14" s="229"/>
      <c r="EF14" s="229"/>
      <c r="EG14" s="597" t="s">
        <v>402</v>
      </c>
      <c r="EH14" s="559"/>
      <c r="EI14" s="559"/>
      <c r="EJ14" s="559"/>
      <c r="EK14" s="559"/>
      <c r="EL14" s="229">
        <f>I14</f>
        <v>0.10228570674707513</v>
      </c>
      <c r="EM14" s="559"/>
      <c r="EN14" s="559"/>
      <c r="EO14" s="229"/>
      <c r="EP14" s="559"/>
      <c r="ES14" s="597" t="s">
        <v>402</v>
      </c>
      <c r="ET14" s="559"/>
      <c r="EU14" s="559"/>
      <c r="EV14" s="559"/>
      <c r="EW14" s="559"/>
      <c r="EX14" s="229">
        <f>I14</f>
        <v>0.10228570674707513</v>
      </c>
      <c r="EY14" s="559"/>
      <c r="FC14" s="559"/>
      <c r="FD14" s="559"/>
      <c r="FE14" s="597" t="s">
        <v>402</v>
      </c>
      <c r="FF14" s="559"/>
      <c r="FG14" s="559"/>
      <c r="FH14" s="559"/>
      <c r="FI14" s="559"/>
      <c r="FJ14" s="229">
        <f>I14</f>
        <v>0.10228570674707513</v>
      </c>
      <c r="FK14" s="559"/>
      <c r="FL14" s="559"/>
      <c r="FM14" s="229"/>
      <c r="FN14" s="559"/>
      <c r="FO14" s="559"/>
      <c r="FP14" s="229"/>
      <c r="FQ14" s="597" t="s">
        <v>402</v>
      </c>
      <c r="FR14" s="559"/>
      <c r="FS14" s="559"/>
      <c r="FT14" s="790"/>
      <c r="FU14" s="790"/>
      <c r="FV14" s="229">
        <f>+I14</f>
        <v>0.10228570674707513</v>
      </c>
      <c r="FW14" s="290"/>
      <c r="FZ14" s="597"/>
      <c r="GA14" s="559"/>
      <c r="GB14" s="559"/>
      <c r="GC14" s="597" t="s">
        <v>402</v>
      </c>
      <c r="GD14" s="559"/>
      <c r="GE14" s="559"/>
      <c r="GF14" s="301"/>
      <c r="GG14" s="301"/>
      <c r="GH14" s="229">
        <f>+I14</f>
        <v>0.10228570674707513</v>
      </c>
      <c r="GI14" s="559"/>
      <c r="GL14" s="278"/>
      <c r="GM14" s="278"/>
      <c r="GN14" s="278"/>
      <c r="GO14" s="597" t="s">
        <v>402</v>
      </c>
      <c r="GP14" s="559"/>
      <c r="GQ14" s="559"/>
      <c r="GR14" s="790"/>
      <c r="GS14" s="790"/>
      <c r="GT14" s="229">
        <f>+$I$14</f>
        <v>0.10228570674707513</v>
      </c>
      <c r="GU14" s="559"/>
      <c r="GX14" s="788"/>
      <c r="GY14" s="788"/>
      <c r="GZ14" s="788"/>
      <c r="HA14" s="597" t="s">
        <v>402</v>
      </c>
      <c r="HB14" s="559"/>
      <c r="HC14" s="559"/>
      <c r="HD14" s="790"/>
      <c r="HE14" s="790"/>
      <c r="HF14" s="229">
        <f>+$I$14</f>
        <v>0.10228570674707513</v>
      </c>
      <c r="HG14" s="559"/>
      <c r="HJ14" s="788"/>
      <c r="HK14" s="788"/>
      <c r="HL14" s="788"/>
      <c r="HM14" s="597" t="s">
        <v>402</v>
      </c>
      <c r="HN14" s="559"/>
      <c r="HO14" s="559"/>
      <c r="HP14" s="790"/>
      <c r="HQ14" s="790"/>
      <c r="HR14" s="229">
        <f>+$I$14</f>
        <v>0.10228570674707513</v>
      </c>
      <c r="HS14" s="559"/>
      <c r="HV14" s="788"/>
      <c r="HW14" s="788"/>
      <c r="HX14" s="788"/>
      <c r="HY14" s="597" t="s">
        <v>402</v>
      </c>
      <c r="HZ14" s="559"/>
      <c r="IA14" s="559"/>
      <c r="IB14" s="790"/>
      <c r="IC14" s="790"/>
      <c r="ID14" s="229">
        <f>+$I$14</f>
        <v>0.10228570674707513</v>
      </c>
      <c r="IE14" s="559"/>
      <c r="IH14" s="788"/>
      <c r="II14" s="788"/>
      <c r="IK14" s="597" t="s">
        <v>402</v>
      </c>
      <c r="IL14" s="559"/>
      <c r="IM14" s="559"/>
      <c r="IN14" s="790"/>
      <c r="IO14" s="790"/>
      <c r="IP14" s="229">
        <f>+$I$14</f>
        <v>0.10228570674707513</v>
      </c>
    </row>
    <row r="15" spans="1:251" ht="18">
      <c r="A15" s="293">
        <v>5</v>
      </c>
      <c r="B15" s="293"/>
      <c r="C15" s="538" t="s">
        <v>89</v>
      </c>
      <c r="D15" s="538"/>
      <c r="E15" s="301" t="s">
        <v>444</v>
      </c>
      <c r="F15" s="301"/>
      <c r="G15" s="301"/>
      <c r="H15" s="301"/>
      <c r="I15" s="229">
        <f>+I14-I13</f>
        <v>5.9450116625036076E-3</v>
      </c>
      <c r="K15" s="600"/>
      <c r="L15" s="239"/>
      <c r="M15" s="239"/>
      <c r="Q15" s="301" t="s">
        <v>444</v>
      </c>
      <c r="T15" s="301"/>
      <c r="U15" s="301"/>
      <c r="V15" s="229">
        <f>+I15</f>
        <v>5.9450116625036076E-3</v>
      </c>
      <c r="AC15" s="301" t="s">
        <v>444</v>
      </c>
      <c r="AF15" s="301"/>
      <c r="AG15" s="301"/>
      <c r="AH15" s="229">
        <f>+I15</f>
        <v>5.9450116625036076E-3</v>
      </c>
      <c r="AL15" s="301"/>
      <c r="AM15" s="229"/>
      <c r="AN15" s="293"/>
      <c r="AO15" s="301" t="s">
        <v>444</v>
      </c>
      <c r="AP15" s="559"/>
      <c r="AQ15" s="559"/>
      <c r="AR15" s="301"/>
      <c r="AS15" s="301"/>
      <c r="AT15" s="229">
        <f>+I15</f>
        <v>5.9450116625036076E-3</v>
      </c>
      <c r="AU15" s="559"/>
      <c r="AV15" s="559"/>
      <c r="AW15" s="559"/>
      <c r="AX15" s="301"/>
      <c r="AY15" s="229"/>
      <c r="AZ15" s="293"/>
      <c r="BA15" s="301" t="s">
        <v>444</v>
      </c>
      <c r="BB15" s="559"/>
      <c r="BC15" s="559"/>
      <c r="BD15" s="301"/>
      <c r="BE15" s="301"/>
      <c r="BF15" s="229">
        <f>+I15</f>
        <v>5.9450116625036076E-3</v>
      </c>
      <c r="BG15" s="559"/>
      <c r="BH15" s="559"/>
      <c r="BI15" s="559"/>
      <c r="BJ15" s="301"/>
      <c r="BK15" s="229"/>
      <c r="BL15" s="293"/>
      <c r="BM15" s="301" t="s">
        <v>444</v>
      </c>
      <c r="BN15" s="559"/>
      <c r="BO15" s="559"/>
      <c r="BP15" s="559"/>
      <c r="BQ15" s="559"/>
      <c r="BR15" s="559"/>
      <c r="BS15" s="229">
        <f>+I15</f>
        <v>5.9450116625036076E-3</v>
      </c>
      <c r="BT15" s="301"/>
      <c r="BU15" s="229"/>
      <c r="BV15" s="229"/>
      <c r="BW15" s="229"/>
      <c r="BX15" s="229"/>
      <c r="BY15" s="301" t="s">
        <v>444</v>
      </c>
      <c r="BZ15" s="559"/>
      <c r="CA15" s="559"/>
      <c r="CB15" s="301"/>
      <c r="CC15" s="301"/>
      <c r="CD15" s="229">
        <f>+I15</f>
        <v>5.9450116625036076E-3</v>
      </c>
      <c r="CE15" s="301"/>
      <c r="CF15" s="559"/>
      <c r="CG15" s="559"/>
      <c r="CH15" s="559"/>
      <c r="CI15" s="559"/>
      <c r="CJ15" s="293"/>
      <c r="CK15" s="301" t="s">
        <v>444</v>
      </c>
      <c r="CL15" s="559"/>
      <c r="CM15" s="559"/>
      <c r="CN15" s="301"/>
      <c r="CO15" s="301"/>
      <c r="CP15" s="229">
        <f>I15</f>
        <v>5.9450116625036076E-3</v>
      </c>
      <c r="CQ15" s="790"/>
      <c r="CR15" s="790"/>
      <c r="CS15" s="229"/>
      <c r="CT15" s="229"/>
      <c r="CU15" s="229"/>
      <c r="CV15" s="229"/>
      <c r="CW15" s="790" t="s">
        <v>444</v>
      </c>
      <c r="CX15" s="559"/>
      <c r="CY15" s="559"/>
      <c r="CZ15" s="559"/>
      <c r="DA15" s="559"/>
      <c r="DB15" s="229">
        <f>I15</f>
        <v>5.9450116625036076E-3</v>
      </c>
      <c r="DI15" s="301" t="s">
        <v>444</v>
      </c>
      <c r="DJ15" s="559"/>
      <c r="DK15" s="559"/>
      <c r="DL15" s="559"/>
      <c r="DM15" s="559"/>
      <c r="DN15" s="229">
        <f>I15</f>
        <v>5.9450116625036076E-3</v>
      </c>
      <c r="DO15" s="229"/>
      <c r="DU15" s="790" t="s">
        <v>444</v>
      </c>
      <c r="DV15" s="559"/>
      <c r="DW15" s="559"/>
      <c r="DX15" s="559"/>
      <c r="DY15" s="559"/>
      <c r="DZ15" s="229">
        <f>I15</f>
        <v>5.9450116625036076E-3</v>
      </c>
      <c r="EA15" s="229"/>
      <c r="EB15" s="229"/>
      <c r="EC15" s="229"/>
      <c r="ED15" s="229"/>
      <c r="EE15" s="229"/>
      <c r="EF15" s="229"/>
      <c r="EG15" s="790" t="s">
        <v>444</v>
      </c>
      <c r="EH15" s="559"/>
      <c r="EI15" s="559"/>
      <c r="EJ15" s="559"/>
      <c r="EK15" s="559"/>
      <c r="EL15" s="229">
        <f>I15</f>
        <v>5.9450116625036076E-3</v>
      </c>
      <c r="EM15" s="559"/>
      <c r="EN15" s="559"/>
      <c r="EO15" s="229"/>
      <c r="EP15" s="559"/>
      <c r="ES15" s="301" t="s">
        <v>444</v>
      </c>
      <c r="ET15" s="559"/>
      <c r="EU15" s="559"/>
      <c r="EV15" s="559"/>
      <c r="EW15" s="559"/>
      <c r="EX15" s="229">
        <f>I15</f>
        <v>5.9450116625036076E-3</v>
      </c>
      <c r="EY15" s="559"/>
      <c r="FC15" s="559"/>
      <c r="FD15" s="559"/>
      <c r="FE15" s="301" t="s">
        <v>444</v>
      </c>
      <c r="FF15" s="559"/>
      <c r="FG15" s="559"/>
      <c r="FH15" s="559"/>
      <c r="FI15" s="559"/>
      <c r="FJ15" s="229">
        <f>I15</f>
        <v>5.9450116625036076E-3</v>
      </c>
      <c r="FK15" s="559"/>
      <c r="FL15" s="559"/>
      <c r="FM15" s="229"/>
      <c r="FN15" s="559"/>
      <c r="FO15" s="559"/>
      <c r="FP15" s="229"/>
      <c r="FQ15" s="790" t="s">
        <v>444</v>
      </c>
      <c r="FR15" s="559"/>
      <c r="FS15" s="559"/>
      <c r="FT15" s="790"/>
      <c r="FU15" s="790"/>
      <c r="FV15" s="229">
        <f>+I15</f>
        <v>5.9450116625036076E-3</v>
      </c>
      <c r="FW15" s="290"/>
      <c r="FZ15" s="790"/>
      <c r="GA15" s="559"/>
      <c r="GB15" s="559"/>
      <c r="GC15" s="301" t="s">
        <v>444</v>
      </c>
      <c r="GD15" s="559"/>
      <c r="GE15" s="559"/>
      <c r="GF15" s="301"/>
      <c r="GG15" s="301"/>
      <c r="GH15" s="229">
        <f>+I15</f>
        <v>5.9450116625036076E-3</v>
      </c>
      <c r="GI15" s="559"/>
      <c r="GL15" s="278"/>
      <c r="GM15" s="278"/>
      <c r="GN15" s="278"/>
      <c r="GO15" s="790" t="s">
        <v>444</v>
      </c>
      <c r="GP15" s="559"/>
      <c r="GQ15" s="559"/>
      <c r="GR15" s="790"/>
      <c r="GS15" s="790"/>
      <c r="GT15" s="229">
        <f>+$I$15</f>
        <v>5.9450116625036076E-3</v>
      </c>
      <c r="GU15" s="559"/>
      <c r="GX15" s="788"/>
      <c r="GY15" s="788"/>
      <c r="GZ15" s="788"/>
      <c r="HA15" s="790" t="s">
        <v>444</v>
      </c>
      <c r="HB15" s="559"/>
      <c r="HC15" s="559"/>
      <c r="HD15" s="790"/>
      <c r="HE15" s="790"/>
      <c r="HF15" s="229">
        <f>+$I$15</f>
        <v>5.9450116625036076E-3</v>
      </c>
      <c r="HG15" s="559"/>
      <c r="HJ15" s="788"/>
      <c r="HK15" s="788"/>
      <c r="HL15" s="788"/>
      <c r="HM15" s="790" t="s">
        <v>444</v>
      </c>
      <c r="HN15" s="559"/>
      <c r="HO15" s="559"/>
      <c r="HP15" s="790"/>
      <c r="HQ15" s="790"/>
      <c r="HR15" s="229">
        <f>+$I$15</f>
        <v>5.9450116625036076E-3</v>
      </c>
      <c r="HS15" s="559"/>
      <c r="HV15" s="788"/>
      <c r="HW15" s="788"/>
      <c r="HX15" s="788"/>
      <c r="HY15" s="790" t="s">
        <v>444</v>
      </c>
      <c r="HZ15" s="559"/>
      <c r="IA15" s="559"/>
      <c r="IB15" s="790"/>
      <c r="IC15" s="790"/>
      <c r="ID15" s="229">
        <f>+$I$15</f>
        <v>5.9450116625036076E-3</v>
      </c>
      <c r="IE15" s="559"/>
      <c r="IH15" s="788"/>
      <c r="II15" s="788"/>
      <c r="IK15" s="790" t="s">
        <v>444</v>
      </c>
      <c r="IL15" s="559"/>
      <c r="IM15" s="559"/>
      <c r="IN15" s="790"/>
      <c r="IO15" s="790"/>
      <c r="IP15" s="229">
        <f>+$I$15</f>
        <v>5.9450116625036076E-3</v>
      </c>
    </row>
    <row r="16" spans="1:251" ht="18">
      <c r="A16" s="291"/>
      <c r="B16" s="293"/>
      <c r="C16" s="301"/>
      <c r="D16" s="538"/>
      <c r="E16" s="301"/>
      <c r="F16" s="301"/>
      <c r="G16" s="301"/>
      <c r="H16" s="301"/>
      <c r="I16" s="230"/>
      <c r="L16" s="29"/>
      <c r="M16" s="29"/>
      <c r="Q16" s="301"/>
      <c r="T16" s="301"/>
      <c r="U16" s="301"/>
      <c r="V16" s="230"/>
      <c r="AC16" s="301"/>
      <c r="AF16" s="301"/>
      <c r="AG16" s="301"/>
      <c r="AH16" s="230"/>
      <c r="AL16" s="301"/>
      <c r="AM16" s="230"/>
      <c r="AN16" s="293"/>
      <c r="AO16" s="301"/>
      <c r="AP16" s="559"/>
      <c r="AQ16" s="559"/>
      <c r="AR16" s="301"/>
      <c r="AS16" s="301"/>
      <c r="AT16" s="230"/>
      <c r="AU16" s="559"/>
      <c r="AV16" s="559"/>
      <c r="AW16" s="559"/>
      <c r="AX16" s="301"/>
      <c r="AY16" s="230"/>
      <c r="AZ16" s="293"/>
      <c r="BA16" s="301"/>
      <c r="BB16" s="559"/>
      <c r="BC16" s="559"/>
      <c r="BD16" s="301"/>
      <c r="BE16" s="301"/>
      <c r="BF16" s="230"/>
      <c r="BG16" s="559"/>
      <c r="BH16" s="559"/>
      <c r="BI16" s="559"/>
      <c r="BJ16" s="301"/>
      <c r="BK16" s="230"/>
      <c r="BL16" s="293"/>
      <c r="BM16" s="301"/>
      <c r="BN16" s="559"/>
      <c r="BO16" s="559"/>
      <c r="BP16" s="559"/>
      <c r="BQ16" s="559"/>
      <c r="BR16" s="559"/>
      <c r="BS16" s="229"/>
      <c r="BT16" s="301"/>
      <c r="BU16" s="229"/>
      <c r="BV16" s="229"/>
      <c r="BW16" s="229"/>
      <c r="BX16" s="229"/>
      <c r="BY16" s="301"/>
      <c r="BZ16" s="559"/>
      <c r="CA16" s="559"/>
      <c r="CB16" s="301"/>
      <c r="CC16" s="301"/>
      <c r="CD16" s="229"/>
      <c r="CE16" s="301"/>
      <c r="CF16" s="559"/>
      <c r="CG16" s="559"/>
      <c r="CH16" s="559"/>
      <c r="CI16" s="559"/>
      <c r="CJ16" s="293"/>
      <c r="CK16" s="301"/>
      <c r="CL16" s="559"/>
      <c r="CM16" s="559"/>
      <c r="CN16" s="301"/>
      <c r="CO16" s="301"/>
      <c r="CP16" s="229"/>
      <c r="CQ16" s="790"/>
      <c r="CR16" s="790"/>
      <c r="CS16" s="229"/>
      <c r="CT16" s="229"/>
      <c r="CU16" s="229"/>
      <c r="CV16" s="229"/>
      <c r="CW16" s="790"/>
      <c r="CX16" s="559"/>
      <c r="CY16" s="559"/>
      <c r="CZ16" s="559"/>
      <c r="DA16" s="559"/>
      <c r="DB16" s="229"/>
      <c r="DI16" s="301"/>
      <c r="DJ16" s="559"/>
      <c r="DK16" s="559"/>
      <c r="DL16" s="559"/>
      <c r="DM16" s="559"/>
      <c r="DN16" s="229"/>
      <c r="DO16" s="229"/>
      <c r="DU16" s="790"/>
      <c r="DV16" s="559"/>
      <c r="DW16" s="559"/>
      <c r="DX16" s="559"/>
      <c r="DY16" s="559"/>
      <c r="DZ16" s="229"/>
      <c r="EA16" s="229"/>
      <c r="EB16" s="229"/>
      <c r="EC16" s="229"/>
      <c r="ED16" s="229"/>
      <c r="EE16" s="229"/>
      <c r="EF16" s="229"/>
      <c r="EG16" s="790"/>
      <c r="EH16" s="559"/>
      <c r="EI16" s="559"/>
      <c r="EJ16" s="559"/>
      <c r="EK16" s="559"/>
      <c r="EL16" s="229"/>
      <c r="EM16" s="559"/>
      <c r="EN16" s="559"/>
      <c r="EO16" s="229"/>
      <c r="EP16" s="559"/>
      <c r="ES16" s="301"/>
      <c r="ET16" s="559"/>
      <c r="EU16" s="559"/>
      <c r="EV16" s="559"/>
      <c r="EW16" s="559"/>
      <c r="EX16" s="229"/>
      <c r="EY16" s="559"/>
      <c r="FC16" s="559"/>
      <c r="FD16" s="559"/>
      <c r="FE16" s="301"/>
      <c r="FF16" s="559"/>
      <c r="FG16" s="559"/>
      <c r="FH16" s="559"/>
      <c r="FI16" s="559"/>
      <c r="FJ16" s="229"/>
      <c r="FK16" s="559"/>
      <c r="FL16" s="559"/>
      <c r="FM16" s="229"/>
      <c r="FN16" s="559"/>
      <c r="FO16" s="559"/>
      <c r="FP16" s="229"/>
      <c r="FQ16" s="790"/>
      <c r="FR16" s="559"/>
      <c r="FS16" s="559"/>
      <c r="FT16" s="790"/>
      <c r="FU16" s="790"/>
      <c r="FV16" s="229"/>
      <c r="FW16" s="290"/>
      <c r="FZ16" s="790"/>
      <c r="GA16" s="559"/>
      <c r="GB16" s="559"/>
      <c r="GC16" s="301"/>
      <c r="GD16" s="559"/>
      <c r="GE16" s="559"/>
      <c r="GF16" s="301"/>
      <c r="GG16" s="301"/>
      <c r="GH16" s="229"/>
      <c r="GI16" s="559"/>
      <c r="GL16" s="278"/>
      <c r="GM16" s="278"/>
      <c r="GN16" s="278"/>
      <c r="GO16" s="790"/>
      <c r="GP16" s="559"/>
      <c r="GQ16" s="559"/>
      <c r="GR16" s="790"/>
      <c r="GS16" s="790"/>
      <c r="GT16" s="229"/>
      <c r="GU16" s="559"/>
      <c r="GX16" s="788"/>
      <c r="GY16" s="788"/>
      <c r="GZ16" s="788"/>
      <c r="HA16" s="790"/>
      <c r="HB16" s="559"/>
      <c r="HC16" s="559"/>
      <c r="HD16" s="790"/>
      <c r="HE16" s="790"/>
      <c r="HF16" s="229"/>
      <c r="HG16" s="559"/>
      <c r="HJ16" s="788"/>
      <c r="HK16" s="788"/>
      <c r="HL16" s="788"/>
      <c r="HM16" s="790"/>
      <c r="HN16" s="559"/>
      <c r="HO16" s="559"/>
      <c r="HP16" s="790"/>
      <c r="HQ16" s="790"/>
      <c r="HR16" s="229"/>
      <c r="HS16" s="559"/>
      <c r="HV16" s="788"/>
      <c r="HW16" s="788"/>
      <c r="HX16" s="788"/>
      <c r="HY16" s="790"/>
      <c r="HZ16" s="559"/>
      <c r="IA16" s="559"/>
      <c r="IB16" s="790"/>
      <c r="IC16" s="790"/>
      <c r="ID16" s="229"/>
      <c r="IE16" s="559"/>
      <c r="IH16" s="788"/>
      <c r="II16" s="788"/>
      <c r="IK16" s="790"/>
      <c r="IL16" s="559"/>
      <c r="IM16" s="559"/>
      <c r="IN16" s="790"/>
      <c r="IO16" s="790"/>
      <c r="IP16" s="229"/>
    </row>
    <row r="17" spans="1:262" ht="18">
      <c r="A17" s="293">
        <v>6</v>
      </c>
      <c r="B17" s="293"/>
      <c r="C17" s="598" t="s">
        <v>442</v>
      </c>
      <c r="D17" s="538"/>
      <c r="E17" s="301"/>
      <c r="F17" s="301"/>
      <c r="G17" s="301"/>
      <c r="H17" s="301"/>
      <c r="I17" s="230"/>
      <c r="L17" s="29"/>
      <c r="M17" s="29"/>
      <c r="Q17" s="301"/>
      <c r="T17" s="301"/>
      <c r="U17" s="301"/>
      <c r="V17" s="230"/>
      <c r="AC17" s="301"/>
      <c r="AF17" s="301"/>
      <c r="AG17" s="301"/>
      <c r="AH17" s="230"/>
      <c r="AL17" s="301"/>
      <c r="AM17" s="230"/>
      <c r="AN17" s="293"/>
      <c r="AO17" s="301"/>
      <c r="AP17" s="559"/>
      <c r="AQ17" s="559"/>
      <c r="AR17" s="301"/>
      <c r="AS17" s="301"/>
      <c r="AT17" s="230"/>
      <c r="AU17" s="559"/>
      <c r="AV17" s="559"/>
      <c r="AW17" s="559"/>
      <c r="AX17" s="301"/>
      <c r="AY17" s="230"/>
      <c r="AZ17" s="293"/>
      <c r="BA17" s="301"/>
      <c r="BB17" s="559"/>
      <c r="BC17" s="559"/>
      <c r="BD17" s="301"/>
      <c r="BE17" s="301"/>
      <c r="BF17" s="230"/>
      <c r="BG17" s="559"/>
      <c r="BH17" s="559"/>
      <c r="BI17" s="559"/>
      <c r="BJ17" s="301"/>
      <c r="BK17" s="230"/>
      <c r="BL17" s="293"/>
      <c r="BM17" s="301"/>
      <c r="BN17" s="559"/>
      <c r="BO17" s="559"/>
      <c r="BP17" s="559"/>
      <c r="BQ17" s="559"/>
      <c r="BR17" s="559"/>
      <c r="BS17" s="229"/>
      <c r="BT17" s="301"/>
      <c r="BU17" s="229"/>
      <c r="BV17" s="229"/>
      <c r="BW17" s="229"/>
      <c r="BX17" s="229"/>
      <c r="BY17" s="301"/>
      <c r="BZ17" s="559"/>
      <c r="CA17" s="559"/>
      <c r="CB17" s="301"/>
      <c r="CC17" s="301"/>
      <c r="CD17" s="229"/>
      <c r="CE17" s="301"/>
      <c r="CF17" s="559"/>
      <c r="CG17" s="559"/>
      <c r="CH17" s="559"/>
      <c r="CI17" s="559"/>
      <c r="CJ17" s="293"/>
      <c r="CK17" s="301"/>
      <c r="CL17" s="559"/>
      <c r="CM17" s="559"/>
      <c r="CN17" s="301"/>
      <c r="CO17" s="301"/>
      <c r="CP17" s="229"/>
      <c r="CQ17" s="790"/>
      <c r="CR17" s="790"/>
      <c r="CS17" s="229"/>
      <c r="CT17" s="229"/>
      <c r="CU17" s="229"/>
      <c r="CV17" s="229"/>
      <c r="CW17" s="790"/>
      <c r="CX17" s="559"/>
      <c r="CY17" s="559"/>
      <c r="CZ17" s="559"/>
      <c r="DA17" s="559"/>
      <c r="DB17" s="229"/>
      <c r="DI17" s="301"/>
      <c r="DJ17" s="559"/>
      <c r="DK17" s="559"/>
      <c r="DL17" s="559"/>
      <c r="DM17" s="559"/>
      <c r="DN17" s="229"/>
      <c r="DO17" s="229"/>
      <c r="DU17" s="790"/>
      <c r="DV17" s="559"/>
      <c r="DW17" s="559"/>
      <c r="DX17" s="559"/>
      <c r="DY17" s="559"/>
      <c r="DZ17" s="229"/>
      <c r="EA17" s="229"/>
      <c r="EB17" s="229"/>
      <c r="EC17" s="229"/>
      <c r="ED17" s="229"/>
      <c r="EE17" s="229"/>
      <c r="EF17" s="229"/>
      <c r="EG17" s="790"/>
      <c r="EH17" s="559"/>
      <c r="EI17" s="559"/>
      <c r="EJ17" s="559"/>
      <c r="EK17" s="559"/>
      <c r="EL17" s="229"/>
      <c r="EM17" s="559"/>
      <c r="EN17" s="559"/>
      <c r="EO17" s="229"/>
      <c r="EP17" s="559"/>
      <c r="ES17" s="301"/>
      <c r="ET17" s="559"/>
      <c r="EU17" s="559"/>
      <c r="EV17" s="559"/>
      <c r="EW17" s="559"/>
      <c r="EX17" s="229"/>
      <c r="EY17" s="559"/>
      <c r="FC17" s="559"/>
      <c r="FD17" s="559"/>
      <c r="FE17" s="301"/>
      <c r="FF17" s="559"/>
      <c r="FG17" s="559"/>
      <c r="FH17" s="559"/>
      <c r="FI17" s="559"/>
      <c r="FJ17" s="229"/>
      <c r="FK17" s="559"/>
      <c r="FL17" s="559"/>
      <c r="FM17" s="229"/>
      <c r="FN17" s="559"/>
      <c r="FO17" s="559"/>
      <c r="FP17" s="229"/>
      <c r="FQ17" s="790"/>
      <c r="FR17" s="559"/>
      <c r="FS17" s="559"/>
      <c r="FT17" s="790"/>
      <c r="FU17" s="790"/>
      <c r="FV17" s="229"/>
      <c r="FW17" s="290"/>
      <c r="FZ17" s="790"/>
      <c r="GA17" s="559"/>
      <c r="GB17" s="559"/>
      <c r="GC17" s="301"/>
      <c r="GD17" s="559"/>
      <c r="GE17" s="559"/>
      <c r="GF17" s="301"/>
      <c r="GG17" s="301"/>
      <c r="GH17" s="229"/>
      <c r="GI17" s="559"/>
      <c r="GL17" s="278"/>
      <c r="GM17" s="278"/>
      <c r="GN17" s="278"/>
      <c r="GO17" s="790"/>
      <c r="GP17" s="559"/>
      <c r="GQ17" s="559"/>
      <c r="GR17" s="790"/>
      <c r="GS17" s="790"/>
      <c r="GT17" s="229"/>
      <c r="GU17" s="559"/>
      <c r="GX17" s="788"/>
      <c r="GY17" s="788"/>
      <c r="GZ17" s="788"/>
      <c r="HA17" s="790"/>
      <c r="HB17" s="559"/>
      <c r="HC17" s="559"/>
      <c r="HD17" s="790"/>
      <c r="HE17" s="790"/>
      <c r="HF17" s="229"/>
      <c r="HG17" s="559"/>
      <c r="HJ17" s="788"/>
      <c r="HK17" s="788"/>
      <c r="HL17" s="788"/>
      <c r="HM17" s="790"/>
      <c r="HN17" s="559"/>
      <c r="HO17" s="559"/>
      <c r="HP17" s="790"/>
      <c r="HQ17" s="790"/>
      <c r="HR17" s="229"/>
      <c r="HS17" s="559"/>
      <c r="HV17" s="788"/>
      <c r="HW17" s="788"/>
      <c r="HX17" s="788"/>
      <c r="HY17" s="790"/>
      <c r="HZ17" s="559"/>
      <c r="IA17" s="559"/>
      <c r="IB17" s="790"/>
      <c r="IC17" s="790"/>
      <c r="ID17" s="229"/>
      <c r="IE17" s="559"/>
      <c r="IH17" s="788"/>
      <c r="II17" s="788"/>
      <c r="IK17" s="790"/>
      <c r="IL17" s="559"/>
      <c r="IM17" s="559"/>
      <c r="IN17" s="790"/>
      <c r="IO17" s="790"/>
      <c r="IP17" s="229"/>
    </row>
    <row r="18" spans="1:262" ht="18">
      <c r="A18" s="599"/>
      <c r="B18" s="293"/>
      <c r="C18" s="598"/>
      <c r="D18" s="538"/>
      <c r="E18" s="301"/>
      <c r="F18" s="301"/>
      <c r="G18" s="301"/>
      <c r="H18" s="301"/>
      <c r="I18" s="230"/>
      <c r="L18" s="544"/>
      <c r="M18" s="45"/>
      <c r="Q18" s="301"/>
      <c r="T18" s="301"/>
      <c r="U18" s="301"/>
      <c r="V18" s="230"/>
      <c r="AC18" s="301"/>
      <c r="AF18" s="301"/>
      <c r="AG18" s="301"/>
      <c r="AH18" s="230"/>
      <c r="AL18" s="301"/>
      <c r="AM18" s="230"/>
      <c r="AN18" s="293"/>
      <c r="AO18" s="301"/>
      <c r="AP18" s="559"/>
      <c r="AQ18" s="559"/>
      <c r="AR18" s="301"/>
      <c r="AS18" s="301"/>
      <c r="AT18" s="230"/>
      <c r="AU18" s="559"/>
      <c r="AV18" s="559"/>
      <c r="AW18" s="559"/>
      <c r="AX18" s="301"/>
      <c r="AY18" s="230"/>
      <c r="AZ18" s="293"/>
      <c r="BA18" s="301"/>
      <c r="BB18" s="559"/>
      <c r="BC18" s="559"/>
      <c r="BD18" s="301"/>
      <c r="BE18" s="301"/>
      <c r="BF18" s="230"/>
      <c r="BG18" s="559"/>
      <c r="BH18" s="559"/>
      <c r="BI18" s="559"/>
      <c r="BJ18" s="301"/>
      <c r="BK18" s="230"/>
      <c r="BL18" s="293"/>
      <c r="BM18" s="301"/>
      <c r="BN18" s="559"/>
      <c r="BO18" s="559"/>
      <c r="BP18" s="559"/>
      <c r="BQ18" s="559"/>
      <c r="BR18" s="559"/>
      <c r="BS18" s="229"/>
      <c r="BT18" s="301"/>
      <c r="BU18" s="229"/>
      <c r="BV18" s="229"/>
      <c r="BW18" s="229"/>
      <c r="BX18" s="229"/>
      <c r="BY18" s="301"/>
      <c r="BZ18" s="559"/>
      <c r="CA18" s="559"/>
      <c r="CB18" s="301"/>
      <c r="CC18" s="301"/>
      <c r="CD18" s="229"/>
      <c r="CE18" s="301"/>
      <c r="CF18" s="559"/>
      <c r="CG18" s="559"/>
      <c r="CH18" s="559"/>
      <c r="CI18" s="559"/>
      <c r="CJ18" s="293"/>
      <c r="CK18" s="301"/>
      <c r="CL18" s="559"/>
      <c r="CM18" s="559"/>
      <c r="CN18" s="301"/>
      <c r="CO18" s="301"/>
      <c r="CP18" s="229"/>
      <c r="CQ18" s="790"/>
      <c r="CR18" s="790"/>
      <c r="CS18" s="229"/>
      <c r="CT18" s="229"/>
      <c r="CU18" s="229"/>
      <c r="CV18" s="229"/>
      <c r="CW18" s="790"/>
      <c r="CX18" s="559"/>
      <c r="CY18" s="559"/>
      <c r="CZ18" s="559"/>
      <c r="DA18" s="559"/>
      <c r="DB18" s="229"/>
      <c r="DI18" s="301"/>
      <c r="DJ18" s="559"/>
      <c r="DK18" s="559"/>
      <c r="DL18" s="559"/>
      <c r="DM18" s="559"/>
      <c r="DN18" s="229"/>
      <c r="DO18" s="229"/>
      <c r="DU18" s="790"/>
      <c r="DV18" s="559"/>
      <c r="DW18" s="559"/>
      <c r="DX18" s="559"/>
      <c r="DY18" s="559"/>
      <c r="DZ18" s="229"/>
      <c r="EA18" s="229"/>
      <c r="EB18" s="229"/>
      <c r="EC18" s="229"/>
      <c r="ED18" s="229"/>
      <c r="EE18" s="229"/>
      <c r="EF18" s="229"/>
      <c r="EG18" s="790"/>
      <c r="EH18" s="559"/>
      <c r="EI18" s="559"/>
      <c r="EJ18" s="559"/>
      <c r="EK18" s="559"/>
      <c r="EL18" s="229"/>
      <c r="EM18" s="559"/>
      <c r="EN18" s="559"/>
      <c r="EO18" s="229"/>
      <c r="EP18" s="559"/>
      <c r="ES18" s="301"/>
      <c r="ET18" s="559"/>
      <c r="EU18" s="559"/>
      <c r="EV18" s="559"/>
      <c r="EW18" s="559"/>
      <c r="EX18" s="229"/>
      <c r="EY18" s="559"/>
      <c r="FC18" s="559"/>
      <c r="FD18" s="559"/>
      <c r="FE18" s="301"/>
      <c r="FF18" s="559"/>
      <c r="FG18" s="559"/>
      <c r="FH18" s="559"/>
      <c r="FI18" s="559"/>
      <c r="FJ18" s="229"/>
      <c r="FK18" s="559"/>
      <c r="FL18" s="559"/>
      <c r="FM18" s="229"/>
      <c r="FN18" s="559"/>
      <c r="FO18" s="559"/>
      <c r="FP18" s="229"/>
      <c r="FQ18" s="790"/>
      <c r="FR18" s="559"/>
      <c r="FS18" s="559"/>
      <c r="FT18" s="790"/>
      <c r="FU18" s="790"/>
      <c r="FV18" s="229"/>
      <c r="FW18" s="290"/>
      <c r="FZ18" s="790"/>
      <c r="GA18" s="559"/>
      <c r="GB18" s="559"/>
      <c r="GC18" s="301"/>
      <c r="GD18" s="559"/>
      <c r="GE18" s="559"/>
      <c r="GF18" s="301"/>
      <c r="GG18" s="301"/>
      <c r="GH18" s="229"/>
      <c r="GI18" s="559"/>
      <c r="GL18" s="278"/>
      <c r="GM18" s="278"/>
      <c r="GN18" s="278"/>
      <c r="GO18" s="790"/>
      <c r="GP18" s="559"/>
      <c r="GQ18" s="559"/>
      <c r="GR18" s="790"/>
      <c r="GS18" s="790"/>
      <c r="GT18" s="229"/>
      <c r="GU18" s="559"/>
      <c r="GX18" s="788"/>
      <c r="GY18" s="788"/>
      <c r="GZ18" s="788"/>
      <c r="HA18" s="790"/>
      <c r="HB18" s="559"/>
      <c r="HC18" s="559"/>
      <c r="HD18" s="790"/>
      <c r="HE18" s="790"/>
      <c r="HF18" s="229"/>
      <c r="HG18" s="559"/>
      <c r="HJ18" s="788"/>
      <c r="HK18" s="788"/>
      <c r="HL18" s="788"/>
      <c r="HM18" s="790"/>
      <c r="HN18" s="559"/>
      <c r="HO18" s="559"/>
      <c r="HP18" s="790"/>
      <c r="HQ18" s="790"/>
      <c r="HR18" s="229"/>
      <c r="HS18" s="559"/>
      <c r="HV18" s="788"/>
      <c r="HW18" s="788"/>
      <c r="HX18" s="788"/>
      <c r="HY18" s="790"/>
      <c r="HZ18" s="559"/>
      <c r="IA18" s="559"/>
      <c r="IB18" s="790"/>
      <c r="IC18" s="790"/>
      <c r="ID18" s="229"/>
      <c r="IE18" s="559"/>
      <c r="IH18" s="788"/>
      <c r="II18" s="788"/>
      <c r="IK18" s="790"/>
      <c r="IL18" s="559"/>
      <c r="IM18" s="559"/>
      <c r="IN18" s="790"/>
      <c r="IO18" s="790"/>
      <c r="IP18" s="229"/>
    </row>
    <row r="19" spans="1:262" ht="18.75" customHeight="1">
      <c r="A19" s="293">
        <v>7</v>
      </c>
      <c r="B19" s="541"/>
      <c r="C19" s="538" t="s">
        <v>105</v>
      </c>
      <c r="D19" s="538">
        <v>153</v>
      </c>
      <c r="E19" s="597" t="s">
        <v>405</v>
      </c>
      <c r="F19" s="301"/>
      <c r="G19" s="301"/>
      <c r="H19" s="301"/>
      <c r="I19" s="229">
        <f>'Appendix A'!H273</f>
        <v>1.2932444174190167E-2</v>
      </c>
      <c r="L19" s="300"/>
      <c r="M19" s="544"/>
      <c r="Q19" s="597" t="s">
        <v>405</v>
      </c>
      <c r="T19" s="301"/>
      <c r="U19" s="301"/>
      <c r="V19" s="229">
        <f>+I19</f>
        <v>1.2932444174190167E-2</v>
      </c>
      <c r="AC19" s="597" t="s">
        <v>405</v>
      </c>
      <c r="AF19" s="301"/>
      <c r="AG19" s="301"/>
      <c r="AH19" s="229">
        <f>+I19</f>
        <v>1.2932444174190167E-2</v>
      </c>
      <c r="AL19" s="301"/>
      <c r="AM19" s="229"/>
      <c r="AN19" s="293"/>
      <c r="AO19" s="597" t="s">
        <v>405</v>
      </c>
      <c r="AP19" s="559"/>
      <c r="AQ19" s="559"/>
      <c r="AR19" s="301"/>
      <c r="AS19" s="301"/>
      <c r="AT19" s="229">
        <f>+I19</f>
        <v>1.2932444174190167E-2</v>
      </c>
      <c r="AU19" s="559"/>
      <c r="AV19" s="559"/>
      <c r="AW19" s="559"/>
      <c r="AX19" s="301"/>
      <c r="AY19" s="229"/>
      <c r="AZ19" s="293"/>
      <c r="BA19" s="597" t="s">
        <v>405</v>
      </c>
      <c r="BB19" s="559"/>
      <c r="BC19" s="559"/>
      <c r="BD19" s="301"/>
      <c r="BE19" s="301"/>
      <c r="BF19" s="229">
        <f>+I19</f>
        <v>1.2932444174190167E-2</v>
      </c>
      <c r="BG19" s="559"/>
      <c r="BH19" s="559"/>
      <c r="BI19" s="559"/>
      <c r="BJ19" s="301"/>
      <c r="BK19" s="229"/>
      <c r="BL19" s="293"/>
      <c r="BM19" s="597" t="s">
        <v>405</v>
      </c>
      <c r="BN19" s="559"/>
      <c r="BO19" s="559"/>
      <c r="BP19" s="559"/>
      <c r="BQ19" s="559"/>
      <c r="BR19" s="559"/>
      <c r="BS19" s="229">
        <f>+I19</f>
        <v>1.2932444174190167E-2</v>
      </c>
      <c r="BT19" s="301"/>
      <c r="BU19" s="229"/>
      <c r="BV19" s="229"/>
      <c r="BW19" s="229"/>
      <c r="BX19" s="229"/>
      <c r="BY19" s="597" t="s">
        <v>405</v>
      </c>
      <c r="BZ19" s="559"/>
      <c r="CA19" s="559"/>
      <c r="CB19" s="301"/>
      <c r="CC19" s="301"/>
      <c r="CD19" s="229">
        <f>+I19</f>
        <v>1.2932444174190167E-2</v>
      </c>
      <c r="CE19" s="597"/>
      <c r="CF19" s="559"/>
      <c r="CG19" s="559"/>
      <c r="CH19" s="559"/>
      <c r="CI19" s="559"/>
      <c r="CJ19" s="293"/>
      <c r="CK19" s="597" t="s">
        <v>405</v>
      </c>
      <c r="CL19" s="559"/>
      <c r="CM19" s="559"/>
      <c r="CN19" s="301"/>
      <c r="CO19" s="301"/>
      <c r="CP19" s="229">
        <f>I19</f>
        <v>1.2932444174190167E-2</v>
      </c>
      <c r="CQ19" s="790"/>
      <c r="CR19" s="790"/>
      <c r="CS19" s="229"/>
      <c r="CT19" s="229"/>
      <c r="CU19" s="229"/>
      <c r="CV19" s="229"/>
      <c r="CW19" s="597" t="s">
        <v>405</v>
      </c>
      <c r="CX19" s="559"/>
      <c r="CY19" s="559"/>
      <c r="CZ19" s="559"/>
      <c r="DA19" s="559"/>
      <c r="DB19" s="229">
        <f>I19</f>
        <v>1.2932444174190167E-2</v>
      </c>
      <c r="DI19" s="597" t="s">
        <v>405</v>
      </c>
      <c r="DJ19" s="559"/>
      <c r="DK19" s="559"/>
      <c r="DL19" s="559"/>
      <c r="DM19" s="559"/>
      <c r="DN19" s="229">
        <f>I19</f>
        <v>1.2932444174190167E-2</v>
      </c>
      <c r="DO19" s="229"/>
      <c r="DU19" s="597" t="s">
        <v>405</v>
      </c>
      <c r="DV19" s="559"/>
      <c r="DW19" s="559"/>
      <c r="DX19" s="559"/>
      <c r="DY19" s="559"/>
      <c r="DZ19" s="229">
        <f>I19</f>
        <v>1.2932444174190167E-2</v>
      </c>
      <c r="EA19" s="229"/>
      <c r="EB19" s="229"/>
      <c r="EC19" s="229"/>
      <c r="ED19" s="229"/>
      <c r="EE19" s="229"/>
      <c r="EF19" s="229"/>
      <c r="EG19" s="597" t="s">
        <v>405</v>
      </c>
      <c r="EH19" s="559"/>
      <c r="EI19" s="559"/>
      <c r="EJ19" s="559"/>
      <c r="EK19" s="559"/>
      <c r="EL19" s="229">
        <f>I19</f>
        <v>1.2932444174190167E-2</v>
      </c>
      <c r="EM19" s="559"/>
      <c r="EN19" s="559"/>
      <c r="EO19" s="229"/>
      <c r="EP19" s="559"/>
      <c r="ES19" s="597" t="s">
        <v>405</v>
      </c>
      <c r="ET19" s="559"/>
      <c r="EU19" s="559"/>
      <c r="EV19" s="559"/>
      <c r="EW19" s="559"/>
      <c r="EX19" s="229">
        <f>I19</f>
        <v>1.2932444174190167E-2</v>
      </c>
      <c r="EY19" s="559"/>
      <c r="FC19" s="559"/>
      <c r="FD19" s="559"/>
      <c r="FE19" s="597" t="s">
        <v>405</v>
      </c>
      <c r="FF19" s="559"/>
      <c r="FG19" s="559"/>
      <c r="FH19" s="559"/>
      <c r="FI19" s="559"/>
      <c r="FJ19" s="229">
        <f>I19</f>
        <v>1.2932444174190167E-2</v>
      </c>
      <c r="FK19" s="559"/>
      <c r="FL19" s="559"/>
      <c r="FM19" s="229"/>
      <c r="FN19" s="559"/>
      <c r="FO19" s="559"/>
      <c r="FP19" s="229"/>
      <c r="FQ19" s="597" t="s">
        <v>405</v>
      </c>
      <c r="FR19" s="559"/>
      <c r="FS19" s="559"/>
      <c r="FT19" s="790"/>
      <c r="FU19" s="790"/>
      <c r="FV19" s="229">
        <f>+I19</f>
        <v>1.2932444174190167E-2</v>
      </c>
      <c r="FW19" s="290"/>
      <c r="FZ19" s="597"/>
      <c r="GA19" s="559"/>
      <c r="GB19" s="559"/>
      <c r="GC19" s="597" t="s">
        <v>405</v>
      </c>
      <c r="GD19" s="559"/>
      <c r="GE19" s="559"/>
      <c r="GF19" s="301"/>
      <c r="GG19" s="301"/>
      <c r="GH19" s="229">
        <f>+I19</f>
        <v>1.2932444174190167E-2</v>
      </c>
      <c r="GI19" s="559"/>
      <c r="GL19" s="278"/>
      <c r="GM19" s="278"/>
      <c r="GN19" s="278"/>
      <c r="GO19" s="597" t="s">
        <v>405</v>
      </c>
      <c r="GP19" s="559"/>
      <c r="GQ19" s="559"/>
      <c r="GR19" s="790"/>
      <c r="GS19" s="790"/>
      <c r="GT19" s="229">
        <f>+$I$19</f>
        <v>1.2932444174190167E-2</v>
      </c>
      <c r="GU19" s="559"/>
      <c r="GX19" s="788"/>
      <c r="GY19" s="788"/>
      <c r="GZ19" s="788"/>
      <c r="HA19" s="597" t="s">
        <v>405</v>
      </c>
      <c r="HB19" s="559"/>
      <c r="HC19" s="559"/>
      <c r="HD19" s="790"/>
      <c r="HE19" s="790"/>
      <c r="HF19" s="229">
        <f>+$I$19</f>
        <v>1.2932444174190167E-2</v>
      </c>
      <c r="HG19" s="559"/>
      <c r="HJ19" s="788"/>
      <c r="HK19" s="788"/>
      <c r="HL19" s="788"/>
      <c r="HM19" s="597" t="s">
        <v>405</v>
      </c>
      <c r="HN19" s="559"/>
      <c r="HO19" s="559"/>
      <c r="HP19" s="790"/>
      <c r="HQ19" s="790"/>
      <c r="HR19" s="229">
        <f>+$I$19</f>
        <v>1.2932444174190167E-2</v>
      </c>
      <c r="HS19" s="559"/>
      <c r="HV19" s="788"/>
      <c r="HW19" s="788"/>
      <c r="HX19" s="788"/>
      <c r="HY19" s="597" t="s">
        <v>405</v>
      </c>
      <c r="HZ19" s="559"/>
      <c r="IA19" s="559"/>
      <c r="IB19" s="790"/>
      <c r="IC19" s="790"/>
      <c r="ID19" s="229">
        <f>+$I$19</f>
        <v>1.2932444174190167E-2</v>
      </c>
      <c r="IE19" s="559"/>
      <c r="IH19" s="788"/>
      <c r="II19" s="788"/>
      <c r="IK19" s="597" t="s">
        <v>405</v>
      </c>
      <c r="IL19" s="559"/>
      <c r="IM19" s="559"/>
      <c r="IN19" s="790"/>
      <c r="IO19" s="790"/>
      <c r="IP19" s="229">
        <f>+$I$19</f>
        <v>1.2932444174190167E-2</v>
      </c>
    </row>
    <row r="20" spans="1:262" ht="18">
      <c r="A20" s="293"/>
      <c r="B20" s="541"/>
      <c r="C20" s="538"/>
      <c r="D20" s="538"/>
      <c r="E20" s="597"/>
      <c r="F20" s="301"/>
      <c r="G20" s="301"/>
      <c r="H20" s="301"/>
      <c r="I20" s="229"/>
      <c r="L20" s="29"/>
      <c r="Q20" s="597"/>
      <c r="T20" s="301"/>
      <c r="U20" s="301"/>
      <c r="V20" s="301"/>
      <c r="W20" s="229"/>
      <c r="AC20" s="597"/>
      <c r="AF20" s="301"/>
      <c r="AG20" s="301"/>
      <c r="AH20" s="301"/>
      <c r="AI20" s="229"/>
      <c r="AL20" s="301"/>
      <c r="AM20" s="229"/>
      <c r="AN20" s="293"/>
      <c r="AO20" s="597"/>
      <c r="AP20" s="559"/>
      <c r="AQ20" s="559"/>
      <c r="AR20" s="301"/>
      <c r="AS20" s="301"/>
      <c r="AT20" s="301"/>
      <c r="AU20" s="229"/>
      <c r="AV20" s="559"/>
      <c r="AW20" s="559"/>
      <c r="AX20" s="301"/>
      <c r="AY20" s="229"/>
      <c r="AZ20" s="293"/>
      <c r="BA20" s="597"/>
      <c r="BB20" s="559"/>
      <c r="BC20" s="559"/>
      <c r="BD20" s="301"/>
      <c r="BE20" s="301"/>
      <c r="BF20" s="301"/>
      <c r="BG20" s="229"/>
      <c r="BH20" s="559"/>
      <c r="BI20" s="559"/>
      <c r="BJ20" s="301"/>
      <c r="BK20" s="229"/>
      <c r="BL20" s="293"/>
      <c r="BM20" s="597"/>
      <c r="BN20" s="559"/>
      <c r="BO20" s="559"/>
      <c r="BP20" s="559"/>
      <c r="BQ20" s="559"/>
      <c r="BR20" s="559"/>
      <c r="BS20" s="300"/>
      <c r="BT20" s="301"/>
      <c r="BU20" s="301"/>
      <c r="BV20" s="301"/>
      <c r="BW20" s="301"/>
      <c r="BX20" s="301"/>
      <c r="BY20" s="597"/>
      <c r="BZ20" s="559"/>
      <c r="CA20" s="559"/>
      <c r="CB20" s="301"/>
      <c r="CC20" s="301"/>
      <c r="CD20" s="301"/>
      <c r="CE20" s="597"/>
      <c r="CF20" s="559"/>
      <c r="CG20" s="559"/>
      <c r="CH20" s="229"/>
      <c r="CI20" s="559"/>
      <c r="CJ20" s="293"/>
      <c r="CK20" s="597"/>
      <c r="CL20" s="559"/>
      <c r="CM20" s="559"/>
      <c r="CN20" s="301"/>
      <c r="CO20" s="301"/>
      <c r="CP20" s="301"/>
      <c r="CQ20" s="790"/>
      <c r="CR20" s="790"/>
      <c r="CS20" s="790"/>
      <c r="CT20" s="790"/>
      <c r="CU20" s="790"/>
      <c r="CV20" s="790"/>
      <c r="CW20" s="597"/>
      <c r="CX20" s="559"/>
      <c r="CY20" s="559"/>
      <c r="CZ20" s="559"/>
      <c r="DA20" s="559"/>
      <c r="DB20" s="559"/>
      <c r="DI20" s="597"/>
      <c r="DJ20" s="559"/>
      <c r="DK20" s="559"/>
      <c r="DL20" s="559"/>
      <c r="DM20" s="559"/>
      <c r="DN20" s="559"/>
      <c r="DO20" s="559"/>
      <c r="DU20" s="597"/>
      <c r="DV20" s="559"/>
      <c r="DW20" s="559"/>
      <c r="DX20" s="559"/>
      <c r="DY20" s="559"/>
      <c r="DZ20" s="559"/>
      <c r="EA20" s="559"/>
      <c r="EB20" s="559"/>
      <c r="EC20" s="559"/>
      <c r="ED20" s="559"/>
      <c r="EE20" s="559"/>
      <c r="EF20" s="559"/>
      <c r="EG20" s="597"/>
      <c r="EH20" s="559"/>
      <c r="EI20" s="559"/>
      <c r="EJ20" s="559"/>
      <c r="EK20" s="559"/>
      <c r="EL20" s="559"/>
      <c r="EM20" s="559"/>
      <c r="EN20" s="559"/>
      <c r="EO20" s="559"/>
      <c r="EP20" s="559"/>
      <c r="ES20" s="597"/>
      <c r="ET20" s="559"/>
      <c r="EU20" s="559"/>
      <c r="EV20" s="559"/>
      <c r="EW20" s="559"/>
      <c r="EX20" s="559"/>
      <c r="EY20" s="559"/>
      <c r="FC20" s="559"/>
      <c r="FD20" s="559"/>
      <c r="FE20" s="597"/>
      <c r="FF20" s="559"/>
      <c r="FG20" s="559"/>
      <c r="FH20" s="559"/>
      <c r="FI20" s="559"/>
      <c r="FJ20" s="559"/>
      <c r="FK20" s="559"/>
      <c r="FL20" s="559"/>
      <c r="FM20" s="559"/>
      <c r="FN20" s="559"/>
      <c r="FO20" s="559"/>
      <c r="FP20" s="559"/>
      <c r="FQ20" s="597"/>
      <c r="FR20" s="559"/>
      <c r="FS20" s="559"/>
      <c r="FT20" s="790"/>
      <c r="FU20" s="790"/>
      <c r="FV20" s="790"/>
      <c r="FW20" s="290"/>
      <c r="FZ20" s="597"/>
      <c r="GA20" s="559"/>
      <c r="GB20" s="559"/>
      <c r="GC20" s="597"/>
      <c r="GD20" s="559"/>
      <c r="GE20" s="559"/>
      <c r="GF20" s="301"/>
      <c r="GG20" s="301"/>
      <c r="GH20" s="301"/>
      <c r="GI20" s="229"/>
      <c r="GL20" s="278"/>
      <c r="GM20" s="278"/>
      <c r="GN20" s="278"/>
      <c r="GO20" s="597"/>
      <c r="GP20" s="559"/>
      <c r="GQ20" s="559"/>
      <c r="GR20" s="790"/>
      <c r="GS20" s="790"/>
      <c r="GT20" s="790"/>
      <c r="GU20" s="229"/>
      <c r="GX20" s="788"/>
      <c r="GY20" s="788"/>
      <c r="GZ20" s="788"/>
      <c r="HA20" s="597"/>
      <c r="HB20" s="559"/>
      <c r="HC20" s="559"/>
      <c r="HD20" s="790"/>
      <c r="HE20" s="790"/>
      <c r="HF20" s="790"/>
      <c r="HG20" s="229"/>
      <c r="HJ20" s="788"/>
      <c r="HK20" s="788"/>
      <c r="HL20" s="788"/>
      <c r="HM20" s="597"/>
      <c r="HN20" s="559"/>
      <c r="HO20" s="559"/>
      <c r="HP20" s="790"/>
      <c r="HQ20" s="790"/>
      <c r="HR20" s="790"/>
      <c r="HS20" s="229"/>
      <c r="HV20" s="788"/>
      <c r="HW20" s="788"/>
      <c r="HX20" s="788"/>
      <c r="HY20" s="597"/>
      <c r="HZ20" s="559"/>
      <c r="IA20" s="559"/>
      <c r="IB20" s="790"/>
      <c r="IC20" s="790"/>
      <c r="ID20" s="790"/>
      <c r="IE20" s="229"/>
      <c r="IH20" s="788"/>
      <c r="II20" s="788"/>
      <c r="IK20" s="597"/>
      <c r="IL20" s="559"/>
      <c r="IM20" s="559"/>
      <c r="IN20" s="790"/>
      <c r="IO20" s="790"/>
      <c r="IP20" s="790"/>
    </row>
    <row r="21" spans="1:262" s="301" customFormat="1" ht="26.25" customHeight="1">
      <c r="A21" s="538"/>
      <c r="B21" s="597"/>
      <c r="D21" s="458"/>
      <c r="E21" s="458" t="s">
        <v>660</v>
      </c>
      <c r="F21" s="591"/>
      <c r="G21" s="591"/>
      <c r="H21" s="459"/>
      <c r="I21" s="459"/>
      <c r="J21" s="459"/>
      <c r="K21" s="459"/>
      <c r="L21" s="300"/>
      <c r="Q21" s="303" t="str">
        <f t="shared" ref="Q21:Q26" si="0">+E21</f>
        <v>The FCR resulting from Formula in a given year is used for that year only.</v>
      </c>
      <c r="T21" s="303"/>
      <c r="U21" s="596"/>
      <c r="V21" s="596"/>
      <c r="W21" s="304"/>
      <c r="X21" s="304"/>
      <c r="AC21" s="303" t="str">
        <f t="shared" ref="AC21:AC26" si="1">+Q21</f>
        <v>The FCR resulting from Formula in a given year is used for that year only.</v>
      </c>
      <c r="AF21" s="303"/>
      <c r="AG21" s="596"/>
      <c r="AH21" s="596"/>
      <c r="AI21" s="304"/>
      <c r="AJ21" s="304"/>
      <c r="AL21" s="227"/>
      <c r="AM21" s="229"/>
      <c r="AN21" s="225"/>
      <c r="AO21" s="303" t="str">
        <f t="shared" ref="AO21:AO26" si="2">+AC21</f>
        <v>The FCR resulting from Formula in a given year is used for that year only.</v>
      </c>
      <c r="AR21" s="303"/>
      <c r="AS21" s="596"/>
      <c r="AT21" s="596"/>
      <c r="AU21" s="304"/>
      <c r="AV21" s="304"/>
      <c r="AX21" s="227"/>
      <c r="AY21" s="229"/>
      <c r="AZ21" s="225"/>
      <c r="BA21" s="303" t="str">
        <f t="shared" ref="BA21:BA26" si="3">+AO21</f>
        <v>The FCR resulting from Formula in a given year is used for that year only.</v>
      </c>
      <c r="BD21" s="303"/>
      <c r="BE21" s="596"/>
      <c r="BF21" s="596"/>
      <c r="BG21" s="304"/>
      <c r="BH21" s="304"/>
      <c r="BJ21" s="227"/>
      <c r="BK21" s="229"/>
      <c r="BL21" s="225"/>
      <c r="BM21" s="303" t="str">
        <f t="shared" ref="BM21:BM26" si="4">+BA21</f>
        <v>The FCR resulting from Formula in a given year is used for that year only.</v>
      </c>
      <c r="BS21" s="458"/>
      <c r="BT21" s="596"/>
      <c r="BU21" s="596"/>
      <c r="BV21" s="596"/>
      <c r="BW21" s="596"/>
      <c r="BX21" s="596"/>
      <c r="BY21" s="303" t="s">
        <v>660</v>
      </c>
      <c r="CB21" s="303"/>
      <c r="CC21" s="596"/>
      <c r="CD21" s="596"/>
      <c r="CE21" s="303"/>
      <c r="CH21" s="608"/>
      <c r="CI21" s="596"/>
      <c r="CJ21" s="225"/>
      <c r="CK21" s="303" t="s">
        <v>660</v>
      </c>
      <c r="CN21" s="303"/>
      <c r="CO21" s="596"/>
      <c r="CP21" s="596"/>
      <c r="CQ21" s="303"/>
      <c r="CR21" s="596"/>
      <c r="CS21" s="596"/>
      <c r="CT21" s="596"/>
      <c r="CU21" s="596"/>
      <c r="CV21" s="596"/>
      <c r="CW21" s="303" t="s">
        <v>660</v>
      </c>
      <c r="CX21" s="790"/>
      <c r="CY21" s="790"/>
      <c r="CZ21" s="790"/>
      <c r="DA21" s="790"/>
      <c r="DB21" s="790"/>
      <c r="DI21" s="303" t="s">
        <v>660</v>
      </c>
      <c r="DO21" s="790"/>
      <c r="DU21" s="303" t="s">
        <v>660</v>
      </c>
      <c r="DV21" s="790"/>
      <c r="DW21" s="790"/>
      <c r="DX21" s="790"/>
      <c r="DY21" s="790"/>
      <c r="DZ21" s="790"/>
      <c r="EA21" s="790"/>
      <c r="EB21" s="790"/>
      <c r="EC21" s="790"/>
      <c r="ED21" s="790"/>
      <c r="EE21" s="790"/>
      <c r="EF21" s="790"/>
      <c r="EG21" s="303" t="s">
        <v>660</v>
      </c>
      <c r="EH21" s="790"/>
      <c r="EI21" s="790"/>
      <c r="EJ21" s="790"/>
      <c r="EK21" s="790"/>
      <c r="EL21" s="790"/>
      <c r="ES21" s="303" t="s">
        <v>660</v>
      </c>
      <c r="FE21" s="303" t="s">
        <v>660</v>
      </c>
      <c r="FK21" s="790"/>
      <c r="FL21" s="790"/>
      <c r="FM21" s="790"/>
      <c r="FN21" s="790"/>
      <c r="FO21" s="790"/>
      <c r="FP21" s="790"/>
      <c r="FQ21" s="303" t="s">
        <v>660</v>
      </c>
      <c r="FR21" s="790"/>
      <c r="FS21" s="790"/>
      <c r="FT21" s="303"/>
      <c r="FU21" s="596"/>
      <c r="FV21" s="596"/>
      <c r="FZ21" s="303"/>
      <c r="GA21" s="304"/>
      <c r="GC21" s="303" t="s">
        <v>660</v>
      </c>
      <c r="GF21" s="303"/>
      <c r="GG21" s="596"/>
      <c r="GH21" s="596"/>
      <c r="GI21" s="304"/>
      <c r="GO21" s="303" t="s">
        <v>660</v>
      </c>
      <c r="GP21" s="790"/>
      <c r="GQ21" s="790"/>
      <c r="GR21" s="303"/>
      <c r="GS21" s="596"/>
      <c r="GT21" s="596"/>
      <c r="GU21" s="304"/>
      <c r="GV21" s="790"/>
      <c r="GW21" s="790"/>
      <c r="GX21" s="790"/>
      <c r="GY21" s="790"/>
      <c r="GZ21" s="790"/>
      <c r="HA21" s="303" t="s">
        <v>660</v>
      </c>
      <c r="HB21" s="790"/>
      <c r="HC21" s="790"/>
      <c r="HD21" s="303"/>
      <c r="HE21" s="596"/>
      <c r="HF21" s="596"/>
      <c r="HG21" s="304"/>
      <c r="HH21" s="790"/>
      <c r="HI21" s="790"/>
      <c r="HJ21" s="790"/>
      <c r="HK21" s="790"/>
      <c r="HL21" s="790"/>
      <c r="HM21" s="303" t="s">
        <v>660</v>
      </c>
      <c r="HN21" s="790"/>
      <c r="HO21" s="790"/>
      <c r="HP21" s="303"/>
      <c r="HQ21" s="596"/>
      <c r="HR21" s="596"/>
      <c r="HS21" s="304"/>
      <c r="HT21" s="790"/>
      <c r="HU21" s="790"/>
      <c r="HV21" s="790"/>
      <c r="HW21" s="790"/>
      <c r="HX21" s="790"/>
      <c r="HY21" s="303" t="s">
        <v>660</v>
      </c>
      <c r="HZ21" s="790"/>
      <c r="IA21" s="790"/>
      <c r="IB21" s="303"/>
      <c r="IC21" s="596"/>
      <c r="ID21" s="596"/>
      <c r="IE21" s="304"/>
      <c r="IF21" s="790"/>
      <c r="IG21" s="790"/>
      <c r="IH21" s="790"/>
      <c r="II21" s="790"/>
      <c r="IK21" s="303" t="s">
        <v>660</v>
      </c>
      <c r="IL21" s="790"/>
      <c r="IM21" s="790"/>
      <c r="IN21" s="303"/>
      <c r="IO21" s="596"/>
      <c r="IP21" s="596"/>
    </row>
    <row r="22" spans="1:262" ht="25.5">
      <c r="A22" s="293"/>
      <c r="B22" s="541"/>
      <c r="D22" s="458"/>
      <c r="E22" s="458" t="s">
        <v>668</v>
      </c>
      <c r="F22" s="591"/>
      <c r="G22" s="591"/>
      <c r="H22" s="459"/>
      <c r="I22" s="459"/>
      <c r="J22" s="459"/>
      <c r="K22" s="459"/>
      <c r="L22" s="290"/>
      <c r="M22" s="278"/>
      <c r="Q22" s="303" t="str">
        <f t="shared" si="0"/>
        <v>Therefore actual revenues collected in a year do not change based on cost data for subsequent years.</v>
      </c>
      <c r="T22" s="303"/>
      <c r="U22" s="596"/>
      <c r="V22" s="596"/>
      <c r="W22" s="304"/>
      <c r="X22" s="304"/>
      <c r="AC22" s="303" t="str">
        <f t="shared" si="1"/>
        <v>Therefore actual revenues collected in a year do not change based on cost data for subsequent years.</v>
      </c>
      <c r="AF22" s="303"/>
      <c r="AG22" s="596"/>
      <c r="AH22" s="596"/>
      <c r="AI22" s="304"/>
      <c r="AJ22" s="304"/>
      <c r="AL22" s="45"/>
      <c r="AM22" s="45"/>
      <c r="AN22" s="45"/>
      <c r="AO22" s="303" t="str">
        <f t="shared" si="2"/>
        <v>Therefore actual revenues collected in a year do not change based on cost data for subsequent years.</v>
      </c>
      <c r="AP22" s="559"/>
      <c r="AQ22" s="559"/>
      <c r="AR22" s="303"/>
      <c r="AS22" s="596"/>
      <c r="AT22" s="596"/>
      <c r="AU22" s="304"/>
      <c r="AV22" s="304"/>
      <c r="AW22" s="559"/>
      <c r="AX22" s="45"/>
      <c r="AY22" s="45"/>
      <c r="AZ22" s="45"/>
      <c r="BA22" s="303" t="str">
        <f t="shared" si="3"/>
        <v>Therefore actual revenues collected in a year do not change based on cost data for subsequent years.</v>
      </c>
      <c r="BB22" s="559"/>
      <c r="BC22" s="559"/>
      <c r="BD22" s="303"/>
      <c r="BE22" s="596"/>
      <c r="BF22" s="596"/>
      <c r="BG22" s="304"/>
      <c r="BH22" s="304"/>
      <c r="BI22" s="559"/>
      <c r="BJ22" s="45"/>
      <c r="BK22" s="45"/>
      <c r="BL22" s="45"/>
      <c r="BM22" s="303" t="str">
        <f t="shared" si="4"/>
        <v>Therefore actual revenues collected in a year do not change based on cost data for subsequent years.</v>
      </c>
      <c r="BN22" s="559"/>
      <c r="BO22" s="559"/>
      <c r="BP22" s="559"/>
      <c r="BQ22" s="559"/>
      <c r="BR22" s="559"/>
      <c r="BS22" s="458"/>
      <c r="BT22" s="596"/>
      <c r="BU22" s="596"/>
      <c r="BV22" s="596"/>
      <c r="BW22" s="596"/>
      <c r="BX22" s="596"/>
      <c r="BY22" s="303" t="s">
        <v>668</v>
      </c>
      <c r="BZ22" s="559"/>
      <c r="CA22" s="559"/>
      <c r="CB22" s="303"/>
      <c r="CC22" s="596"/>
      <c r="CD22" s="596"/>
      <c r="CE22" s="303"/>
      <c r="CF22" s="559"/>
      <c r="CG22" s="559"/>
      <c r="CH22" s="608"/>
      <c r="CI22" s="774"/>
      <c r="CJ22" s="45"/>
      <c r="CK22" s="303" t="s">
        <v>668</v>
      </c>
      <c r="CL22" s="559"/>
      <c r="CM22" s="559"/>
      <c r="CN22" s="303"/>
      <c r="CO22" s="596"/>
      <c r="CP22" s="596"/>
      <c r="CQ22" s="303"/>
      <c r="CR22" s="596"/>
      <c r="CS22" s="596"/>
      <c r="CT22" s="596"/>
      <c r="CU22" s="596"/>
      <c r="CV22" s="596"/>
      <c r="CW22" s="303" t="s">
        <v>668</v>
      </c>
      <c r="CX22" s="559"/>
      <c r="CY22" s="559"/>
      <c r="CZ22" s="559"/>
      <c r="DA22" s="559"/>
      <c r="DB22" s="559"/>
      <c r="DI22" s="303" t="s">
        <v>668</v>
      </c>
      <c r="DJ22" s="559"/>
      <c r="DK22" s="559"/>
      <c r="DL22" s="559"/>
      <c r="DM22" s="559"/>
      <c r="DN22" s="559"/>
      <c r="DO22" s="559"/>
      <c r="DU22" s="303" t="s">
        <v>668</v>
      </c>
      <c r="DV22" s="559"/>
      <c r="DW22" s="559"/>
      <c r="DX22" s="559"/>
      <c r="DY22" s="559"/>
      <c r="DZ22" s="559"/>
      <c r="EA22" s="559"/>
      <c r="EB22" s="559"/>
      <c r="EC22" s="559"/>
      <c r="ED22" s="559"/>
      <c r="EE22" s="559"/>
      <c r="EF22" s="559"/>
      <c r="EG22" s="303" t="s">
        <v>668</v>
      </c>
      <c r="EH22" s="559"/>
      <c r="EI22" s="559"/>
      <c r="EJ22" s="559"/>
      <c r="EK22" s="559"/>
      <c r="EL22" s="559"/>
      <c r="EM22" s="559"/>
      <c r="EN22" s="559"/>
      <c r="EO22" s="559"/>
      <c r="EP22" s="559"/>
      <c r="ES22" s="303" t="s">
        <v>668</v>
      </c>
      <c r="ET22" s="559"/>
      <c r="EU22" s="559"/>
      <c r="EV22" s="559"/>
      <c r="EW22" s="559"/>
      <c r="EX22" s="559"/>
      <c r="EY22" s="559"/>
      <c r="FC22" s="559"/>
      <c r="FD22" s="559"/>
      <c r="FE22" s="303" t="s">
        <v>668</v>
      </c>
      <c r="FF22" s="559"/>
      <c r="FG22" s="559"/>
      <c r="FH22" s="559"/>
      <c r="FI22" s="559"/>
      <c r="FJ22" s="559"/>
      <c r="FK22" s="559"/>
      <c r="FL22" s="559"/>
      <c r="FM22" s="559"/>
      <c r="FN22" s="559"/>
      <c r="FO22" s="559"/>
      <c r="FP22" s="559"/>
      <c r="FQ22" s="303" t="s">
        <v>668</v>
      </c>
      <c r="FR22" s="559"/>
      <c r="FS22" s="559"/>
      <c r="FT22" s="303"/>
      <c r="FU22" s="596"/>
      <c r="FV22" s="596"/>
      <c r="FW22" s="290"/>
      <c r="FZ22" s="303"/>
      <c r="GA22" s="304"/>
      <c r="GB22" s="559"/>
      <c r="GC22" s="303" t="s">
        <v>668</v>
      </c>
      <c r="GD22" s="559"/>
      <c r="GE22" s="559"/>
      <c r="GF22" s="303"/>
      <c r="GG22" s="596"/>
      <c r="GH22" s="596"/>
      <c r="GI22" s="304"/>
      <c r="GL22" s="278"/>
      <c r="GM22" s="278"/>
      <c r="GN22" s="278"/>
      <c r="GO22" s="303" t="s">
        <v>668</v>
      </c>
      <c r="GP22" s="559"/>
      <c r="GQ22" s="559"/>
      <c r="GR22" s="303"/>
      <c r="GS22" s="596"/>
      <c r="GT22" s="596"/>
      <c r="GU22" s="304"/>
      <c r="GX22" s="788"/>
      <c r="GY22" s="788"/>
      <c r="GZ22" s="788"/>
      <c r="HA22" s="303" t="s">
        <v>668</v>
      </c>
      <c r="HB22" s="559"/>
      <c r="HC22" s="559"/>
      <c r="HD22" s="303"/>
      <c r="HE22" s="596"/>
      <c r="HF22" s="596"/>
      <c r="HG22" s="304"/>
      <c r="HJ22" s="788"/>
      <c r="HK22" s="788"/>
      <c r="HL22" s="788"/>
      <c r="HM22" s="303" t="s">
        <v>668</v>
      </c>
      <c r="HN22" s="559"/>
      <c r="HO22" s="559"/>
      <c r="HP22" s="303"/>
      <c r="HQ22" s="596"/>
      <c r="HR22" s="596"/>
      <c r="HS22" s="304"/>
      <c r="HV22" s="788"/>
      <c r="HW22" s="788"/>
      <c r="HX22" s="788"/>
      <c r="HY22" s="303" t="s">
        <v>668</v>
      </c>
      <c r="HZ22" s="559"/>
      <c r="IA22" s="559"/>
      <c r="IB22" s="303"/>
      <c r="IC22" s="596"/>
      <c r="ID22" s="596"/>
      <c r="IE22" s="304"/>
      <c r="IH22" s="788"/>
      <c r="II22" s="788"/>
      <c r="IK22" s="303" t="s">
        <v>668</v>
      </c>
      <c r="IL22" s="559"/>
      <c r="IM22" s="559"/>
      <c r="IN22" s="303"/>
      <c r="IO22" s="596"/>
      <c r="IP22" s="596"/>
    </row>
    <row r="23" spans="1:262" ht="25.5">
      <c r="A23" s="293">
        <v>8</v>
      </c>
      <c r="B23" s="541"/>
      <c r="D23" s="458"/>
      <c r="E23" s="458" t="s">
        <v>669</v>
      </c>
      <c r="F23" s="591"/>
      <c r="G23" s="591"/>
      <c r="H23" s="591"/>
      <c r="I23" s="591"/>
      <c r="J23" s="459"/>
      <c r="K23" s="459"/>
      <c r="L23" s="290"/>
      <c r="M23" s="278"/>
      <c r="Q23" s="303" t="str">
        <f t="shared" si="0"/>
        <v>Per FERC Order dated December 30, 2011 in Docket No. ER12-296, the ROE for the Northeast Grid Reliability Project is 11.93%,</v>
      </c>
      <c r="T23" s="303"/>
      <c r="U23" s="596"/>
      <c r="V23" s="596"/>
      <c r="W23" s="596"/>
      <c r="X23" s="596"/>
      <c r="AC23" s="303" t="str">
        <f t="shared" si="1"/>
        <v>Per FERC Order dated December 30, 2011 in Docket No. ER12-296, the ROE for the Northeast Grid Reliability Project is 11.93%,</v>
      </c>
      <c r="AF23" s="303"/>
      <c r="AG23" s="596"/>
      <c r="AH23" s="596"/>
      <c r="AI23" s="596"/>
      <c r="AJ23" s="596"/>
      <c r="AL23" s="45"/>
      <c r="AM23" s="45"/>
      <c r="AN23" s="45"/>
      <c r="AO23" s="303" t="str">
        <f t="shared" si="2"/>
        <v>Per FERC Order dated December 30, 2011 in Docket No. ER12-296, the ROE for the Northeast Grid Reliability Project is 11.93%,</v>
      </c>
      <c r="AP23" s="559"/>
      <c r="AQ23" s="559"/>
      <c r="AR23" s="303"/>
      <c r="AS23" s="596"/>
      <c r="AT23" s="596"/>
      <c r="AU23" s="596"/>
      <c r="AV23" s="596"/>
      <c r="AW23" s="559"/>
      <c r="AX23" s="45"/>
      <c r="AY23" s="45"/>
      <c r="AZ23" s="45"/>
      <c r="BA23" s="303" t="str">
        <f t="shared" si="3"/>
        <v>Per FERC Order dated December 30, 2011 in Docket No. ER12-296, the ROE for the Northeast Grid Reliability Project is 11.93%,</v>
      </c>
      <c r="BB23" s="559"/>
      <c r="BC23" s="559"/>
      <c r="BD23" s="303"/>
      <c r="BE23" s="596"/>
      <c r="BF23" s="596"/>
      <c r="BG23" s="596"/>
      <c r="BH23" s="596"/>
      <c r="BI23" s="559"/>
      <c r="BJ23" s="45"/>
      <c r="BK23" s="45"/>
      <c r="BL23" s="45"/>
      <c r="BM23" s="303" t="str">
        <f t="shared" si="4"/>
        <v>Per FERC Order dated December 30, 2011 in Docket No. ER12-296, the ROE for the Northeast Grid Reliability Project is 11.93%,</v>
      </c>
      <c r="BN23" s="559"/>
      <c r="BO23" s="559"/>
      <c r="BP23" s="559"/>
      <c r="BQ23" s="559"/>
      <c r="BR23" s="559"/>
      <c r="BS23" s="458"/>
      <c r="BT23" s="596"/>
      <c r="BU23" s="596"/>
      <c r="BV23" s="596"/>
      <c r="BW23" s="596"/>
      <c r="BX23" s="596"/>
      <c r="BY23" s="303" t="s">
        <v>669</v>
      </c>
      <c r="BZ23" s="559"/>
      <c r="CA23" s="559"/>
      <c r="CB23" s="303"/>
      <c r="CC23" s="596"/>
      <c r="CD23" s="596"/>
      <c r="CE23" s="303"/>
      <c r="CF23" s="559"/>
      <c r="CG23" s="559"/>
      <c r="CH23" s="306"/>
      <c r="CI23" s="774"/>
      <c r="CJ23" s="45"/>
      <c r="CK23" s="303" t="s">
        <v>669</v>
      </c>
      <c r="CL23" s="559"/>
      <c r="CM23" s="559"/>
      <c r="CN23" s="303"/>
      <c r="CO23" s="596"/>
      <c r="CP23" s="596"/>
      <c r="CQ23" s="303"/>
      <c r="CR23" s="596"/>
      <c r="CS23" s="596"/>
      <c r="CT23" s="596"/>
      <c r="CU23" s="596"/>
      <c r="CV23" s="596"/>
      <c r="CW23" s="303" t="s">
        <v>669</v>
      </c>
      <c r="CX23" s="559"/>
      <c r="CY23" s="559"/>
      <c r="CZ23" s="559"/>
      <c r="DA23" s="559"/>
      <c r="DB23" s="559"/>
      <c r="DI23" s="303" t="s">
        <v>669</v>
      </c>
      <c r="DJ23" s="559"/>
      <c r="DK23" s="559"/>
      <c r="DL23" s="559"/>
      <c r="DM23" s="559"/>
      <c r="DN23" s="559"/>
      <c r="DO23" s="559"/>
      <c r="DU23" s="303" t="s">
        <v>669</v>
      </c>
      <c r="DV23" s="559"/>
      <c r="DW23" s="559"/>
      <c r="DX23" s="559"/>
      <c r="DY23" s="559"/>
      <c r="DZ23" s="559"/>
      <c r="EA23" s="559"/>
      <c r="EB23" s="559"/>
      <c r="EC23" s="559"/>
      <c r="ED23" s="559"/>
      <c r="EE23" s="559"/>
      <c r="EF23" s="559"/>
      <c r="EG23" s="303" t="s">
        <v>669</v>
      </c>
      <c r="EH23" s="559"/>
      <c r="EI23" s="559"/>
      <c r="EJ23" s="559"/>
      <c r="EK23" s="559"/>
      <c r="EL23" s="559"/>
      <c r="EM23" s="559"/>
      <c r="EN23" s="559"/>
      <c r="EO23" s="559"/>
      <c r="EP23" s="559"/>
      <c r="ES23" s="303" t="s">
        <v>669</v>
      </c>
      <c r="ET23" s="559"/>
      <c r="EU23" s="559"/>
      <c r="EV23" s="559"/>
      <c r="EW23" s="559"/>
      <c r="EX23" s="559"/>
      <c r="EY23" s="559"/>
      <c r="FC23" s="559"/>
      <c r="FD23" s="559"/>
      <c r="FE23" s="303" t="s">
        <v>669</v>
      </c>
      <c r="FF23" s="559"/>
      <c r="FG23" s="559"/>
      <c r="FH23" s="559"/>
      <c r="FI23" s="559"/>
      <c r="FJ23" s="559"/>
      <c r="FK23" s="559"/>
      <c r="FL23" s="559"/>
      <c r="FM23" s="559"/>
      <c r="FN23" s="559"/>
      <c r="FO23" s="559"/>
      <c r="FP23" s="559"/>
      <c r="FQ23" s="303" t="s">
        <v>669</v>
      </c>
      <c r="FR23" s="559"/>
      <c r="FS23" s="559"/>
      <c r="FT23" s="303"/>
      <c r="FU23" s="596"/>
      <c r="FV23" s="596"/>
      <c r="FW23" s="290"/>
      <c r="FZ23" s="303"/>
      <c r="GA23" s="596"/>
      <c r="GB23" s="559"/>
      <c r="GC23" s="303" t="s">
        <v>669</v>
      </c>
      <c r="GD23" s="559"/>
      <c r="GE23" s="559"/>
      <c r="GF23" s="303"/>
      <c r="GG23" s="596"/>
      <c r="GH23" s="596"/>
      <c r="GI23" s="596"/>
      <c r="GL23" s="278"/>
      <c r="GM23" s="278"/>
      <c r="GN23" s="278"/>
      <c r="GO23" s="303" t="s">
        <v>669</v>
      </c>
      <c r="GP23" s="559"/>
      <c r="GQ23" s="559"/>
      <c r="GR23" s="303"/>
      <c r="GS23" s="596"/>
      <c r="GT23" s="596"/>
      <c r="GU23" s="596"/>
      <c r="GX23" s="788"/>
      <c r="GY23" s="788"/>
      <c r="GZ23" s="788"/>
      <c r="HA23" s="303" t="s">
        <v>669</v>
      </c>
      <c r="HB23" s="559"/>
      <c r="HC23" s="559"/>
      <c r="HD23" s="303"/>
      <c r="HE23" s="596"/>
      <c r="HF23" s="596"/>
      <c r="HG23" s="596"/>
      <c r="HJ23" s="788"/>
      <c r="HK23" s="788"/>
      <c r="HL23" s="788"/>
      <c r="HM23" s="303" t="s">
        <v>669</v>
      </c>
      <c r="HN23" s="559"/>
      <c r="HO23" s="559"/>
      <c r="HP23" s="303"/>
      <c r="HQ23" s="596"/>
      <c r="HR23" s="596"/>
      <c r="HS23" s="596"/>
      <c r="HV23" s="788"/>
      <c r="HW23" s="788"/>
      <c r="HX23" s="788"/>
      <c r="HY23" s="303" t="s">
        <v>669</v>
      </c>
      <c r="HZ23" s="559"/>
      <c r="IA23" s="559"/>
      <c r="IB23" s="303"/>
      <c r="IC23" s="596"/>
      <c r="ID23" s="596"/>
      <c r="IE23" s="596"/>
      <c r="IH23" s="788"/>
      <c r="II23" s="788"/>
      <c r="IK23" s="303" t="s">
        <v>669</v>
      </c>
      <c r="IL23" s="559"/>
      <c r="IM23" s="559"/>
      <c r="IN23" s="303"/>
      <c r="IO23" s="596"/>
      <c r="IP23" s="596"/>
    </row>
    <row r="24" spans="1:262" ht="25.5">
      <c r="A24" s="293"/>
      <c r="B24" s="541"/>
      <c r="D24" s="458"/>
      <c r="E24" s="458" t="s">
        <v>670</v>
      </c>
      <c r="F24" s="591"/>
      <c r="G24" s="591"/>
      <c r="H24" s="591"/>
      <c r="I24" s="591"/>
      <c r="J24" s="459"/>
      <c r="K24" s="459"/>
      <c r="L24" s="290"/>
      <c r="M24" s="278"/>
      <c r="Q24" s="303" t="str">
        <f t="shared" si="0"/>
        <v>which includes a 25 basis-point transmission ROE adder as authorized by FERC to become effective January 1, 2012.</v>
      </c>
      <c r="T24" s="303"/>
      <c r="U24" s="596"/>
      <c r="V24" s="596"/>
      <c r="W24" s="596"/>
      <c r="X24" s="596"/>
      <c r="AC24" s="303" t="str">
        <f t="shared" si="1"/>
        <v>which includes a 25 basis-point transmission ROE adder as authorized by FERC to become effective January 1, 2012.</v>
      </c>
      <c r="AF24" s="303"/>
      <c r="AG24" s="596"/>
      <c r="AH24" s="596"/>
      <c r="AI24" s="596"/>
      <c r="AJ24" s="596"/>
      <c r="AL24" s="45"/>
      <c r="AM24" s="45"/>
      <c r="AN24" s="45"/>
      <c r="AO24" s="303" t="str">
        <f t="shared" si="2"/>
        <v>which includes a 25 basis-point transmission ROE adder as authorized by FERC to become effective January 1, 2012.</v>
      </c>
      <c r="AP24" s="559"/>
      <c r="AQ24" s="559"/>
      <c r="AR24" s="303"/>
      <c r="AS24" s="596"/>
      <c r="AT24" s="596"/>
      <c r="AU24" s="596"/>
      <c r="AV24" s="596"/>
      <c r="AW24" s="559"/>
      <c r="AX24" s="45"/>
      <c r="AY24" s="45"/>
      <c r="AZ24" s="45"/>
      <c r="BA24" s="303" t="str">
        <f t="shared" si="3"/>
        <v>which includes a 25 basis-point transmission ROE adder as authorized by FERC to become effective January 1, 2012.</v>
      </c>
      <c r="BB24" s="559"/>
      <c r="BC24" s="559"/>
      <c r="BD24" s="303"/>
      <c r="BE24" s="596"/>
      <c r="BF24" s="596"/>
      <c r="BG24" s="596"/>
      <c r="BH24" s="596"/>
      <c r="BI24" s="559"/>
      <c r="BJ24" s="45"/>
      <c r="BK24" s="45"/>
      <c r="BL24" s="45"/>
      <c r="BM24" s="303" t="str">
        <f t="shared" si="4"/>
        <v>which includes a 25 basis-point transmission ROE adder as authorized by FERC to become effective January 1, 2012.</v>
      </c>
      <c r="BN24" s="559"/>
      <c r="BO24" s="559"/>
      <c r="BP24" s="559"/>
      <c r="BQ24" s="559"/>
      <c r="BR24" s="559"/>
      <c r="BS24" s="458"/>
      <c r="BT24" s="596"/>
      <c r="BU24" s="596"/>
      <c r="BV24" s="596"/>
      <c r="BW24" s="596"/>
      <c r="BX24" s="596"/>
      <c r="BY24" s="303" t="s">
        <v>670</v>
      </c>
      <c r="BZ24" s="559"/>
      <c r="CA24" s="559"/>
      <c r="CB24" s="303"/>
      <c r="CC24" s="596"/>
      <c r="CD24" s="596"/>
      <c r="CE24" s="303"/>
      <c r="CF24" s="559"/>
      <c r="CG24" s="559"/>
      <c r="CH24" s="608"/>
      <c r="CI24" s="774"/>
      <c r="CJ24" s="45"/>
      <c r="CK24" s="303" t="s">
        <v>670</v>
      </c>
      <c r="CL24" s="559"/>
      <c r="CM24" s="559"/>
      <c r="CN24" s="303"/>
      <c r="CO24" s="596"/>
      <c r="CP24" s="596"/>
      <c r="CQ24" s="303"/>
      <c r="CR24" s="596"/>
      <c r="CS24" s="596"/>
      <c r="CT24" s="596"/>
      <c r="CU24" s="596"/>
      <c r="CV24" s="596"/>
      <c r="CW24" s="303" t="s">
        <v>670</v>
      </c>
      <c r="CX24" s="559"/>
      <c r="CY24" s="559"/>
      <c r="CZ24" s="559"/>
      <c r="DA24" s="559"/>
      <c r="DB24" s="559"/>
      <c r="DI24" s="303" t="s">
        <v>670</v>
      </c>
      <c r="DJ24" s="559"/>
      <c r="DK24" s="559"/>
      <c r="DL24" s="559"/>
      <c r="DM24" s="559"/>
      <c r="DN24" s="559"/>
      <c r="DO24" s="559"/>
      <c r="DU24" s="303" t="s">
        <v>670</v>
      </c>
      <c r="DV24" s="559"/>
      <c r="DW24" s="559"/>
      <c r="DX24" s="559"/>
      <c r="DY24" s="559"/>
      <c r="DZ24" s="559"/>
      <c r="EA24" s="559"/>
      <c r="EB24" s="559"/>
      <c r="EC24" s="559"/>
      <c r="ED24" s="559"/>
      <c r="EE24" s="559"/>
      <c r="EF24" s="559"/>
      <c r="EG24" s="303" t="s">
        <v>670</v>
      </c>
      <c r="EH24" s="559"/>
      <c r="EI24" s="559"/>
      <c r="EJ24" s="559"/>
      <c r="EK24" s="559"/>
      <c r="EL24" s="559"/>
      <c r="EM24" s="559"/>
      <c r="EN24" s="559"/>
      <c r="EO24" s="559"/>
      <c r="EP24" s="559"/>
      <c r="ES24" s="303" t="s">
        <v>670</v>
      </c>
      <c r="ET24" s="559"/>
      <c r="EU24" s="559"/>
      <c r="EV24" s="559"/>
      <c r="EW24" s="559"/>
      <c r="EX24" s="559"/>
      <c r="EY24" s="559"/>
      <c r="FC24" s="559"/>
      <c r="FD24" s="559"/>
      <c r="FE24" s="303" t="s">
        <v>670</v>
      </c>
      <c r="FF24" s="559"/>
      <c r="FG24" s="559"/>
      <c r="FH24" s="559"/>
      <c r="FI24" s="559"/>
      <c r="FJ24" s="559"/>
      <c r="FK24" s="559"/>
      <c r="FL24" s="559"/>
      <c r="FM24" s="559"/>
      <c r="FN24" s="559"/>
      <c r="FO24" s="559"/>
      <c r="FP24" s="559"/>
      <c r="FQ24" s="303" t="s">
        <v>670</v>
      </c>
      <c r="FR24" s="559"/>
      <c r="FS24" s="559"/>
      <c r="FT24" s="303"/>
      <c r="FU24" s="596"/>
      <c r="FV24" s="596"/>
      <c r="FW24" s="290"/>
      <c r="FZ24" s="303"/>
      <c r="GA24" s="596"/>
      <c r="GB24" s="559"/>
      <c r="GC24" s="303" t="s">
        <v>670</v>
      </c>
      <c r="GD24" s="559"/>
      <c r="GE24" s="559"/>
      <c r="GF24" s="303"/>
      <c r="GG24" s="596"/>
      <c r="GH24" s="596"/>
      <c r="GI24" s="596"/>
      <c r="GL24" s="278"/>
      <c r="GM24" s="278"/>
      <c r="GN24" s="278"/>
      <c r="GO24" s="303" t="s">
        <v>670</v>
      </c>
      <c r="GP24" s="559"/>
      <c r="GQ24" s="559"/>
      <c r="GR24" s="303"/>
      <c r="GS24" s="596"/>
      <c r="GT24" s="596"/>
      <c r="GU24" s="596"/>
      <c r="GX24" s="788"/>
      <c r="GY24" s="788"/>
      <c r="GZ24" s="788"/>
      <c r="HA24" s="303" t="s">
        <v>670</v>
      </c>
      <c r="HB24" s="559"/>
      <c r="HC24" s="559"/>
      <c r="HD24" s="303"/>
      <c r="HE24" s="596"/>
      <c r="HF24" s="596"/>
      <c r="HG24" s="596"/>
      <c r="HJ24" s="788"/>
      <c r="HK24" s="788"/>
      <c r="HL24" s="788"/>
      <c r="HM24" s="303" t="s">
        <v>670</v>
      </c>
      <c r="HN24" s="559"/>
      <c r="HO24" s="559"/>
      <c r="HP24" s="303"/>
      <c r="HQ24" s="596"/>
      <c r="HR24" s="596"/>
      <c r="HS24" s="596"/>
      <c r="HV24" s="788"/>
      <c r="HW24" s="788"/>
      <c r="HX24" s="788"/>
      <c r="HY24" s="303" t="s">
        <v>670</v>
      </c>
      <c r="HZ24" s="559"/>
      <c r="IA24" s="559"/>
      <c r="IB24" s="303"/>
      <c r="IC24" s="596"/>
      <c r="ID24" s="596"/>
      <c r="IE24" s="596"/>
      <c r="IH24" s="788"/>
      <c r="II24" s="788"/>
      <c r="IK24" s="303" t="s">
        <v>670</v>
      </c>
      <c r="IL24" s="559"/>
      <c r="IM24" s="559"/>
      <c r="IN24" s="303"/>
      <c r="IO24" s="596"/>
      <c r="IP24" s="596"/>
    </row>
    <row r="25" spans="1:262" ht="18.75" customHeight="1">
      <c r="A25" s="293">
        <v>9</v>
      </c>
      <c r="B25" s="541"/>
      <c r="D25" s="594"/>
      <c r="E25" s="307" t="s">
        <v>727</v>
      </c>
      <c r="F25" s="307"/>
      <c r="G25" s="595"/>
      <c r="H25" s="595"/>
      <c r="I25" s="595"/>
      <c r="J25" s="460"/>
      <c r="K25" s="595"/>
      <c r="L25" s="290"/>
      <c r="M25" s="278"/>
      <c r="Q25" s="303" t="str">
        <f t="shared" si="0"/>
        <v xml:space="preserve">For abandoned plant lines 12, 14, 15, and 16 will be from Attachment 5 - Abandoned Transmission Projects, Line 17 is the </v>
      </c>
      <c r="T25" s="593"/>
      <c r="U25" s="307"/>
      <c r="V25" s="592"/>
      <c r="W25" s="592"/>
      <c r="X25" s="592"/>
      <c r="AC25" s="303" t="str">
        <f t="shared" si="1"/>
        <v xml:space="preserve">For abandoned plant lines 12, 14, 15, and 16 will be from Attachment 5 - Abandoned Transmission Projects, Line 17 is the </v>
      </c>
      <c r="AF25" s="593"/>
      <c r="AG25" s="307"/>
      <c r="AH25" s="592"/>
      <c r="AI25" s="592"/>
      <c r="AJ25" s="592"/>
      <c r="AL25" s="76"/>
      <c r="AM25" s="76"/>
      <c r="AN25" s="76"/>
      <c r="AO25" s="303" t="str">
        <f t="shared" si="2"/>
        <v xml:space="preserve">For abandoned plant lines 12, 14, 15, and 16 will be from Attachment 5 - Abandoned Transmission Projects, Line 17 is the </v>
      </c>
      <c r="AP25" s="559"/>
      <c r="AQ25" s="559"/>
      <c r="AR25" s="593"/>
      <c r="AS25" s="307"/>
      <c r="AT25" s="592"/>
      <c r="AU25" s="592"/>
      <c r="AV25" s="592"/>
      <c r="AW25" s="559"/>
      <c r="AX25" s="76"/>
      <c r="AY25" s="76"/>
      <c r="AZ25" s="76"/>
      <c r="BA25" s="303" t="str">
        <f t="shared" si="3"/>
        <v xml:space="preserve">For abandoned plant lines 12, 14, 15, and 16 will be from Attachment 5 - Abandoned Transmission Projects, Line 17 is the </v>
      </c>
      <c r="BB25" s="559"/>
      <c r="BC25" s="559"/>
      <c r="BD25" s="593"/>
      <c r="BE25" s="307"/>
      <c r="BF25" s="592"/>
      <c r="BG25" s="592"/>
      <c r="BH25" s="592"/>
      <c r="BI25" s="559"/>
      <c r="BJ25" s="76"/>
      <c r="BK25" s="76"/>
      <c r="BL25" s="76"/>
      <c r="BM25" s="303" t="str">
        <f t="shared" si="4"/>
        <v xml:space="preserve">For abandoned plant lines 12, 14, 15, and 16 will be from Attachment 5 - Abandoned Transmission Projects, Line 17 is the </v>
      </c>
      <c r="BN25" s="559"/>
      <c r="BO25" s="559"/>
      <c r="BP25" s="559"/>
      <c r="BQ25" s="559"/>
      <c r="BR25" s="559"/>
      <c r="BS25" s="594"/>
      <c r="BT25" s="307"/>
      <c r="BU25" s="592"/>
      <c r="BV25" s="592"/>
      <c r="BW25" s="592"/>
      <c r="BX25" s="592"/>
      <c r="BY25" s="303" t="s">
        <v>727</v>
      </c>
      <c r="BZ25" s="559"/>
      <c r="CA25" s="559"/>
      <c r="CB25" s="593"/>
      <c r="CC25" s="307"/>
      <c r="CD25" s="592"/>
      <c r="CE25" s="303"/>
      <c r="CF25" s="559"/>
      <c r="CG25" s="559"/>
      <c r="CH25" s="558"/>
      <c r="CI25" s="774"/>
      <c r="CJ25" s="76"/>
      <c r="CK25" s="303" t="s">
        <v>727</v>
      </c>
      <c r="CL25" s="559"/>
      <c r="CM25" s="559"/>
      <c r="CN25" s="593"/>
      <c r="CO25" s="307"/>
      <c r="CP25" s="592"/>
      <c r="CQ25" s="593"/>
      <c r="CR25" s="307"/>
      <c r="CS25" s="592"/>
      <c r="CT25" s="592"/>
      <c r="CU25" s="592"/>
      <c r="CV25" s="592"/>
      <c r="CW25" s="303" t="s">
        <v>727</v>
      </c>
      <c r="CX25" s="559"/>
      <c r="CY25" s="559"/>
      <c r="CZ25" s="559"/>
      <c r="DA25" s="559"/>
      <c r="DB25" s="559"/>
      <c r="DI25" s="303" t="s">
        <v>727</v>
      </c>
      <c r="DJ25" s="559"/>
      <c r="DK25" s="559"/>
      <c r="DL25" s="559"/>
      <c r="DM25" s="559"/>
      <c r="DN25" s="559"/>
      <c r="DO25" s="559"/>
      <c r="DU25" s="303" t="s">
        <v>727</v>
      </c>
      <c r="DV25" s="559"/>
      <c r="DW25" s="559"/>
      <c r="DX25" s="559"/>
      <c r="DY25" s="559"/>
      <c r="DZ25" s="559"/>
      <c r="EA25" s="559"/>
      <c r="EB25" s="559"/>
      <c r="EC25" s="559"/>
      <c r="ED25" s="559"/>
      <c r="EE25" s="559"/>
      <c r="EF25" s="559"/>
      <c r="EG25" s="303" t="s">
        <v>727</v>
      </c>
      <c r="EH25" s="559"/>
      <c r="EI25" s="559"/>
      <c r="EJ25" s="559"/>
      <c r="EK25" s="559"/>
      <c r="EL25" s="559"/>
      <c r="EM25" s="559"/>
      <c r="EN25" s="559"/>
      <c r="EO25" s="559"/>
      <c r="EP25" s="559"/>
      <c r="ES25" s="303" t="s">
        <v>727</v>
      </c>
      <c r="ET25" s="559"/>
      <c r="EU25" s="559"/>
      <c r="EV25" s="559"/>
      <c r="EW25" s="559"/>
      <c r="EX25" s="559"/>
      <c r="EY25" s="559"/>
      <c r="FC25" s="559"/>
      <c r="FD25" s="559"/>
      <c r="FE25" s="303" t="s">
        <v>727</v>
      </c>
      <c r="FF25" s="559"/>
      <c r="FG25" s="559"/>
      <c r="FH25" s="559"/>
      <c r="FI25" s="559"/>
      <c r="FJ25" s="559"/>
      <c r="FK25" s="559"/>
      <c r="FL25" s="559"/>
      <c r="FM25" s="559"/>
      <c r="FN25" s="559"/>
      <c r="FO25" s="559"/>
      <c r="FP25" s="559"/>
      <c r="FQ25" s="303" t="s">
        <v>727</v>
      </c>
      <c r="FR25" s="559"/>
      <c r="FS25" s="559"/>
      <c r="FT25" s="593"/>
      <c r="FU25" s="307"/>
      <c r="FV25" s="592"/>
      <c r="FW25" s="290"/>
      <c r="FZ25" s="303"/>
      <c r="GA25" s="592"/>
      <c r="GB25" s="559"/>
      <c r="GC25" s="303" t="s">
        <v>727</v>
      </c>
      <c r="GD25" s="559"/>
      <c r="GE25" s="559"/>
      <c r="GF25" s="593"/>
      <c r="GG25" s="307"/>
      <c r="GH25" s="592"/>
      <c r="GI25" s="592"/>
      <c r="GL25" s="278"/>
      <c r="GM25" s="278"/>
      <c r="GN25" s="278"/>
      <c r="GO25" s="303" t="s">
        <v>727</v>
      </c>
      <c r="GP25" s="559"/>
      <c r="GQ25" s="559"/>
      <c r="GR25" s="593"/>
      <c r="GS25" s="307"/>
      <c r="GT25" s="592"/>
      <c r="GU25" s="592"/>
      <c r="GX25" s="788"/>
      <c r="GY25" s="788"/>
      <c r="GZ25" s="788"/>
      <c r="HA25" s="303" t="s">
        <v>727</v>
      </c>
      <c r="HB25" s="559"/>
      <c r="HC25" s="559"/>
      <c r="HD25" s="593"/>
      <c r="HE25" s="307"/>
      <c r="HF25" s="592"/>
      <c r="HG25" s="592"/>
      <c r="HJ25" s="788"/>
      <c r="HK25" s="788"/>
      <c r="HL25" s="788"/>
      <c r="HM25" s="303" t="s">
        <v>727</v>
      </c>
      <c r="HN25" s="559"/>
      <c r="HO25" s="559"/>
      <c r="HP25" s="593"/>
      <c r="HQ25" s="307"/>
      <c r="HR25" s="592"/>
      <c r="HS25" s="592"/>
      <c r="HV25" s="788"/>
      <c r="HW25" s="788"/>
      <c r="HX25" s="788"/>
      <c r="HY25" s="303" t="s">
        <v>727</v>
      </c>
      <c r="HZ25" s="559"/>
      <c r="IA25" s="559"/>
      <c r="IB25" s="593"/>
      <c r="IC25" s="307"/>
      <c r="ID25" s="592"/>
      <c r="IE25" s="592"/>
      <c r="IH25" s="788"/>
      <c r="II25" s="788"/>
      <c r="IK25" s="303" t="s">
        <v>727</v>
      </c>
      <c r="IL25" s="559"/>
      <c r="IM25" s="559"/>
      <c r="IN25" s="593"/>
      <c r="IO25" s="307"/>
      <c r="IP25" s="592"/>
    </row>
    <row r="26" spans="1:262" s="557" customFormat="1" ht="25.5" customHeight="1">
      <c r="A26" s="456"/>
      <c r="B26" s="331"/>
      <c r="D26" s="305"/>
      <c r="E26" s="591" t="s">
        <v>671</v>
      </c>
      <c r="F26" s="306"/>
      <c r="G26" s="306"/>
      <c r="H26" s="306"/>
      <c r="I26" s="306"/>
      <c r="J26" s="306"/>
      <c r="K26" s="306"/>
      <c r="Q26" s="303" t="str">
        <f t="shared" si="0"/>
        <v>13 month average balance from Attach  6a, and Line 19 will be number of months to be amortized in year plus one.</v>
      </c>
      <c r="T26" s="305"/>
      <c r="U26" s="306"/>
      <c r="V26" s="306"/>
      <c r="W26" s="306"/>
      <c r="X26" s="306"/>
      <c r="AC26" s="303" t="str">
        <f t="shared" si="1"/>
        <v>13 month average balance from Attach  6a, and Line 19 will be number of months to be amortized in year plus one.</v>
      </c>
      <c r="AF26" s="305"/>
      <c r="AG26" s="306"/>
      <c r="AH26" s="306"/>
      <c r="AI26" s="306"/>
      <c r="AJ26" s="306"/>
      <c r="AL26" s="540"/>
      <c r="AM26" s="540"/>
      <c r="AN26" s="540"/>
      <c r="AO26" s="303" t="str">
        <f t="shared" si="2"/>
        <v>13 month average balance from Attach  6a, and Line 19 will be number of months to be amortized in year plus one.</v>
      </c>
      <c r="AR26" s="305"/>
      <c r="AS26" s="306"/>
      <c r="AT26" s="306"/>
      <c r="AU26" s="306"/>
      <c r="AV26" s="306"/>
      <c r="AX26" s="540"/>
      <c r="AY26" s="540"/>
      <c r="AZ26" s="540"/>
      <c r="BA26" s="303" t="str">
        <f t="shared" si="3"/>
        <v>13 month average balance from Attach  6a, and Line 19 will be number of months to be amortized in year plus one.</v>
      </c>
      <c r="BD26" s="305"/>
      <c r="BE26" s="306"/>
      <c r="BF26" s="306"/>
      <c r="BG26" s="306"/>
      <c r="BH26" s="306"/>
      <c r="BJ26" s="540"/>
      <c r="BK26" s="540"/>
      <c r="BL26" s="540"/>
      <c r="BM26" s="303" t="str">
        <f t="shared" si="4"/>
        <v>13 month average balance from Attach  6a, and Line 19 will be number of months to be amortized in year plus one.</v>
      </c>
      <c r="BS26" s="305"/>
      <c r="BT26" s="306"/>
      <c r="BU26" s="306"/>
      <c r="BV26" s="306"/>
      <c r="BW26" s="306"/>
      <c r="BX26" s="306"/>
      <c r="BY26" s="303" t="s">
        <v>671</v>
      </c>
      <c r="CB26" s="305"/>
      <c r="CC26" s="306"/>
      <c r="CD26" s="306"/>
      <c r="CE26" s="303"/>
      <c r="CI26" s="774"/>
      <c r="CJ26" s="540"/>
      <c r="CK26" s="303" t="s">
        <v>671</v>
      </c>
      <c r="CN26" s="305"/>
      <c r="CO26" s="306"/>
      <c r="CP26" s="306"/>
      <c r="CQ26" s="305"/>
      <c r="CR26" s="306"/>
      <c r="CS26" s="306"/>
      <c r="CT26" s="306"/>
      <c r="CU26" s="306"/>
      <c r="CV26" s="306"/>
      <c r="CW26" s="303" t="s">
        <v>671</v>
      </c>
      <c r="DI26" s="303" t="s">
        <v>671</v>
      </c>
      <c r="DU26" s="303" t="s">
        <v>671</v>
      </c>
      <c r="DV26" s="814"/>
      <c r="DW26" s="814"/>
      <c r="DX26" s="814"/>
      <c r="DY26" s="814"/>
      <c r="DZ26" s="814"/>
      <c r="EG26" s="303" t="s">
        <v>671</v>
      </c>
      <c r="EH26" s="814"/>
      <c r="EI26" s="814"/>
      <c r="EJ26" s="814"/>
      <c r="EK26" s="814"/>
      <c r="EL26" s="814"/>
      <c r="ES26" s="303" t="s">
        <v>671</v>
      </c>
      <c r="FE26" s="303" t="s">
        <v>671</v>
      </c>
      <c r="FK26" s="814"/>
      <c r="FL26" s="814"/>
      <c r="FM26" s="814"/>
      <c r="FN26" s="814"/>
      <c r="FO26" s="814"/>
      <c r="FP26" s="814"/>
      <c r="FQ26" s="303" t="s">
        <v>671</v>
      </c>
      <c r="FT26" s="305"/>
      <c r="FU26" s="306"/>
      <c r="FV26" s="306"/>
      <c r="FZ26" s="303"/>
      <c r="GA26" s="306"/>
      <c r="GC26" s="303" t="s">
        <v>671</v>
      </c>
      <c r="GF26" s="305"/>
      <c r="GG26" s="306"/>
      <c r="GH26" s="306"/>
      <c r="GI26" s="306"/>
      <c r="GO26" s="303" t="s">
        <v>671</v>
      </c>
      <c r="GP26" s="814"/>
      <c r="GQ26" s="814"/>
      <c r="GR26" s="305"/>
      <c r="GS26" s="306"/>
      <c r="GT26" s="306"/>
      <c r="GU26" s="306"/>
      <c r="GV26" s="814"/>
      <c r="GW26" s="814"/>
      <c r="GX26" s="814"/>
      <c r="GY26" s="814"/>
      <c r="GZ26" s="814"/>
      <c r="HA26" s="303" t="s">
        <v>671</v>
      </c>
      <c r="HB26" s="814"/>
      <c r="HC26" s="814"/>
      <c r="HD26" s="305"/>
      <c r="HE26" s="306"/>
      <c r="HF26" s="306"/>
      <c r="HG26" s="306"/>
      <c r="HH26" s="814"/>
      <c r="HI26" s="814"/>
      <c r="HJ26" s="814"/>
      <c r="HK26" s="814"/>
      <c r="HL26" s="814"/>
      <c r="HM26" s="303" t="s">
        <v>671</v>
      </c>
      <c r="HN26" s="814"/>
      <c r="HO26" s="814"/>
      <c r="HP26" s="305"/>
      <c r="HQ26" s="306"/>
      <c r="HR26" s="306"/>
      <c r="HS26" s="306"/>
      <c r="HT26" s="814"/>
      <c r="HU26" s="814"/>
      <c r="HV26" s="814"/>
      <c r="HW26" s="814"/>
      <c r="HX26" s="814"/>
      <c r="HY26" s="303" t="s">
        <v>671</v>
      </c>
      <c r="HZ26" s="814"/>
      <c r="IA26" s="814"/>
      <c r="IB26" s="305"/>
      <c r="IC26" s="306"/>
      <c r="ID26" s="306"/>
      <c r="IE26" s="306"/>
      <c r="IF26" s="814"/>
      <c r="IG26" s="814"/>
      <c r="IH26" s="814"/>
      <c r="II26" s="814"/>
      <c r="IK26" s="303" t="s">
        <v>671</v>
      </c>
      <c r="IL26" s="814"/>
      <c r="IM26" s="814"/>
      <c r="IN26" s="305"/>
      <c r="IO26" s="306"/>
      <c r="IP26" s="306"/>
    </row>
    <row r="27" spans="1:262" s="609" customFormat="1" ht="25.5" customHeight="1" thickBot="1">
      <c r="A27" s="300"/>
      <c r="B27" s="545"/>
      <c r="C27" s="543"/>
      <c r="D27" s="543"/>
      <c r="E27" s="603"/>
      <c r="F27" s="604"/>
      <c r="G27" s="604"/>
      <c r="H27" s="605"/>
      <c r="I27" s="605"/>
      <c r="J27" s="605"/>
      <c r="K27" s="605"/>
      <c r="L27" s="605"/>
      <c r="M27" s="605"/>
      <c r="N27" s="606"/>
      <c r="O27" s="607"/>
      <c r="P27" s="607"/>
      <c r="Q27" s="607"/>
      <c r="R27" s="608"/>
      <c r="S27" s="608"/>
      <c r="T27" s="608"/>
      <c r="U27" s="608"/>
      <c r="V27" s="608"/>
      <c r="W27" s="608"/>
      <c r="X27" s="608"/>
      <c r="Y27" s="608"/>
      <c r="Z27" s="608"/>
      <c r="AA27" s="608"/>
      <c r="AB27" s="608"/>
      <c r="AC27" s="1355"/>
      <c r="AD27" s="608"/>
      <c r="AE27" s="608"/>
      <c r="AF27" s="608"/>
      <c r="AG27" s="608"/>
      <c r="AH27" s="608"/>
      <c r="AI27" s="608"/>
      <c r="AJ27" s="608"/>
      <c r="AK27" s="608"/>
      <c r="AL27" s="608"/>
      <c r="AM27" s="608"/>
      <c r="AN27" s="608"/>
      <c r="AO27" s="607"/>
      <c r="AP27" s="608"/>
      <c r="AQ27" s="608"/>
      <c r="AR27" s="608"/>
      <c r="AS27" s="608"/>
      <c r="AT27" s="608"/>
      <c r="AU27" s="608"/>
      <c r="AV27" s="608"/>
      <c r="AW27" s="608"/>
      <c r="AX27" s="608"/>
      <c r="AY27" s="608"/>
      <c r="AZ27" s="608"/>
      <c r="BA27" s="607"/>
      <c r="BB27" s="608"/>
      <c r="BC27" s="608"/>
      <c r="BD27" s="608"/>
      <c r="BE27" s="608"/>
      <c r="BF27" s="608"/>
      <c r="BG27" s="608"/>
      <c r="BH27" s="608"/>
      <c r="BI27" s="608"/>
      <c r="BJ27" s="608"/>
      <c r="BK27" s="608"/>
      <c r="BL27" s="608"/>
      <c r="BM27" s="607"/>
      <c r="BN27" s="608"/>
      <c r="BO27" s="608"/>
      <c r="BP27" s="608"/>
      <c r="BQ27" s="608"/>
      <c r="BR27" s="608"/>
      <c r="BS27" s="608"/>
      <c r="BT27" s="608"/>
      <c r="BU27" s="608"/>
      <c r="BV27" s="608"/>
      <c r="BW27" s="608"/>
      <c r="BX27" s="608"/>
      <c r="BY27" s="608"/>
      <c r="BZ27" s="608"/>
      <c r="CA27" s="608"/>
      <c r="CB27" s="608"/>
      <c r="CC27" s="608"/>
      <c r="CD27" s="608"/>
      <c r="CG27" s="773"/>
      <c r="CI27" s="775"/>
      <c r="CJ27" s="608"/>
      <c r="CK27" s="607"/>
      <c r="CL27" s="608"/>
      <c r="CM27" s="608"/>
      <c r="CN27" s="608"/>
      <c r="CO27" s="608"/>
      <c r="CP27" s="608"/>
      <c r="CQ27" s="608"/>
      <c r="CR27" s="608"/>
      <c r="CS27" s="608"/>
      <c r="CT27" s="608"/>
      <c r="CU27" s="608"/>
      <c r="CV27" s="608"/>
      <c r="CW27" s="608"/>
      <c r="CX27" s="608"/>
      <c r="CY27" s="608"/>
      <c r="CZ27" s="607"/>
      <c r="DA27" s="608"/>
      <c r="DB27" s="608"/>
      <c r="DC27" s="608"/>
      <c r="DD27" s="608"/>
      <c r="DE27" s="608"/>
      <c r="DF27" s="608"/>
      <c r="DG27" s="608"/>
      <c r="DH27" s="1448"/>
      <c r="DI27" s="1448"/>
      <c r="DJ27" s="608"/>
      <c r="DK27" s="608"/>
      <c r="DL27" s="608"/>
      <c r="DM27" s="608"/>
      <c r="DN27" s="608"/>
      <c r="DO27" s="607"/>
      <c r="DP27" s="608"/>
      <c r="DQ27" s="608"/>
      <c r="DR27" s="608"/>
      <c r="DS27" s="608"/>
      <c r="DT27" s="608"/>
      <c r="DU27" s="608"/>
      <c r="DV27" s="608"/>
      <c r="DW27" s="608"/>
      <c r="DX27" s="608"/>
      <c r="DY27" s="608"/>
      <c r="DZ27" s="608"/>
      <c r="EA27" s="1448"/>
      <c r="EB27" s="1448"/>
      <c r="EC27" s="1448"/>
      <c r="ED27" s="608"/>
      <c r="EE27" s="608"/>
      <c r="EF27" s="608"/>
      <c r="EG27" s="1448"/>
      <c r="EH27" s="1448"/>
      <c r="EI27" s="1448"/>
      <c r="EJ27" s="608"/>
      <c r="EK27" s="608"/>
      <c r="EL27" s="608"/>
      <c r="EM27" s="608"/>
      <c r="EN27" s="608"/>
      <c r="EO27" s="608"/>
      <c r="EP27" s="608"/>
      <c r="EQ27" s="608"/>
      <c r="ER27" s="608"/>
      <c r="ES27" s="608"/>
      <c r="ET27" s="608"/>
      <c r="EU27" s="608"/>
      <c r="EV27" s="608"/>
      <c r="EW27" s="608"/>
      <c r="EX27" s="608"/>
      <c r="EY27" s="608"/>
      <c r="EZ27" s="608"/>
      <c r="FA27" s="608"/>
      <c r="FB27" s="608"/>
      <c r="FC27" s="608"/>
      <c r="FD27" s="608"/>
      <c r="FE27" s="608"/>
      <c r="FF27" s="608"/>
      <c r="FG27" s="608"/>
      <c r="FH27" s="608"/>
      <c r="FI27" s="608"/>
      <c r="FJ27" s="608"/>
      <c r="FK27" s="608"/>
      <c r="FL27" s="608"/>
      <c r="FM27" s="608"/>
      <c r="FN27" s="1448"/>
      <c r="FO27" s="1448"/>
      <c r="FP27" s="608"/>
      <c r="FQ27" s="608"/>
      <c r="FR27" s="608"/>
      <c r="FS27" s="608"/>
      <c r="FT27" s="608"/>
      <c r="FU27" s="608"/>
      <c r="FV27" s="608"/>
      <c r="FW27" s="1448"/>
      <c r="FX27" s="1448"/>
      <c r="FY27" s="1448"/>
      <c r="FZ27" s="608"/>
      <c r="GA27" s="608"/>
      <c r="GB27" s="608"/>
      <c r="GC27" s="608"/>
      <c r="GD27" s="608"/>
      <c r="GE27" s="608"/>
      <c r="GF27" s="608"/>
      <c r="GG27" s="608"/>
      <c r="GH27" s="608"/>
      <c r="GI27" s="608"/>
      <c r="GJ27" s="608"/>
      <c r="GK27" s="608"/>
      <c r="GO27" s="608"/>
      <c r="GP27" s="608"/>
      <c r="GQ27" s="608"/>
      <c r="GR27" s="608"/>
      <c r="GS27" s="608"/>
      <c r="GT27" s="608"/>
      <c r="GU27" s="608"/>
      <c r="GV27" s="608"/>
      <c r="GW27" s="608"/>
      <c r="HA27" s="608"/>
      <c r="HB27" s="608"/>
      <c r="HC27" s="608"/>
      <c r="HD27" s="608"/>
      <c r="HE27" s="608"/>
      <c r="HF27" s="608"/>
      <c r="HG27" s="608"/>
      <c r="HH27" s="608"/>
      <c r="HI27" s="608"/>
      <c r="HM27" s="608"/>
      <c r="HN27" s="608"/>
      <c r="HO27" s="608"/>
      <c r="HP27" s="608"/>
      <c r="HQ27" s="608"/>
      <c r="HR27" s="608"/>
      <c r="HS27" s="608"/>
      <c r="HT27" s="608"/>
      <c r="HU27" s="608"/>
      <c r="HY27" s="608"/>
      <c r="HZ27" s="608"/>
      <c r="IA27" s="608"/>
      <c r="IB27" s="608"/>
      <c r="IC27" s="608"/>
      <c r="ID27" s="608"/>
      <c r="IE27" s="608"/>
      <c r="IF27" s="608"/>
      <c r="IG27" s="608"/>
      <c r="IK27" s="608"/>
      <c r="IL27" s="608"/>
      <c r="IM27" s="608"/>
      <c r="IN27" s="608"/>
      <c r="IO27" s="608"/>
      <c r="IP27" s="608"/>
    </row>
    <row r="28" spans="1:262" s="811" customFormat="1" ht="93.75" customHeight="1" thickBot="1">
      <c r="A28" s="575">
        <v>10</v>
      </c>
      <c r="B28" s="618"/>
      <c r="C28" s="590" t="s">
        <v>440</v>
      </c>
      <c r="D28" s="1242"/>
      <c r="E28" s="1455" t="s">
        <v>343</v>
      </c>
      <c r="F28" s="1456"/>
      <c r="G28" s="1457"/>
      <c r="H28" s="1455" t="s">
        <v>395</v>
      </c>
      <c r="I28" s="1456"/>
      <c r="J28" s="1457"/>
      <c r="K28" s="1455" t="s">
        <v>344</v>
      </c>
      <c r="L28" s="1456"/>
      <c r="M28" s="1457"/>
      <c r="N28" s="1455" t="s">
        <v>345</v>
      </c>
      <c r="O28" s="1456"/>
      <c r="P28" s="1457"/>
      <c r="Q28" s="1455" t="s">
        <v>346</v>
      </c>
      <c r="R28" s="1456"/>
      <c r="S28" s="1457"/>
      <c r="T28" s="1458" t="s">
        <v>226</v>
      </c>
      <c r="U28" s="1459"/>
      <c r="V28" s="1460"/>
      <c r="W28" s="1458" t="s">
        <v>734</v>
      </c>
      <c r="X28" s="1459"/>
      <c r="Y28" s="1460"/>
      <c r="Z28" s="1458" t="s">
        <v>163</v>
      </c>
      <c r="AA28" s="1459"/>
      <c r="AB28" s="1460"/>
      <c r="AC28" s="1458" t="s">
        <v>732</v>
      </c>
      <c r="AD28" s="1459"/>
      <c r="AE28" s="1460"/>
      <c r="AF28" s="1451" t="s">
        <v>733</v>
      </c>
      <c r="AG28" s="1452"/>
      <c r="AH28" s="1453"/>
      <c r="AI28" s="1451" t="s">
        <v>62</v>
      </c>
      <c r="AJ28" s="1452"/>
      <c r="AK28" s="1453"/>
      <c r="AL28" s="1451" t="s">
        <v>328</v>
      </c>
      <c r="AM28" s="1452"/>
      <c r="AN28" s="1453"/>
      <c r="AO28" s="1451" t="s">
        <v>691</v>
      </c>
      <c r="AP28" s="1452"/>
      <c r="AQ28" s="1453"/>
      <c r="AR28" s="1461" t="s">
        <v>331</v>
      </c>
      <c r="AS28" s="1462"/>
      <c r="AT28" s="1463"/>
      <c r="AU28" s="1451" t="s">
        <v>566</v>
      </c>
      <c r="AV28" s="1452"/>
      <c r="AW28" s="1453"/>
      <c r="AX28" s="1451" t="s">
        <v>314</v>
      </c>
      <c r="AY28" s="1452"/>
      <c r="AZ28" s="1453"/>
      <c r="BA28" s="1451" t="s">
        <v>315</v>
      </c>
      <c r="BB28" s="1452"/>
      <c r="BC28" s="1453"/>
      <c r="BD28" s="1451" t="s">
        <v>686</v>
      </c>
      <c r="BE28" s="1452"/>
      <c r="BF28" s="1453"/>
      <c r="BG28" s="1464" t="s">
        <v>564</v>
      </c>
      <c r="BH28" s="1465"/>
      <c r="BI28" s="1466"/>
      <c r="BJ28" s="1467" t="s">
        <v>675</v>
      </c>
      <c r="BK28" s="1468"/>
      <c r="BL28" s="1469"/>
      <c r="BM28" s="1440" t="s">
        <v>726</v>
      </c>
      <c r="BN28" s="1446"/>
      <c r="BO28" s="1447"/>
      <c r="BP28" s="1440" t="s">
        <v>685</v>
      </c>
      <c r="BQ28" s="1446"/>
      <c r="BR28" s="1447"/>
      <c r="BS28" s="1440" t="s">
        <v>690</v>
      </c>
      <c r="BT28" s="1446"/>
      <c r="BU28" s="1447"/>
      <c r="BV28" s="1451" t="s">
        <v>679</v>
      </c>
      <c r="BW28" s="1452"/>
      <c r="BX28" s="1453"/>
      <c r="BY28" s="1451" t="s">
        <v>567</v>
      </c>
      <c r="BZ28" s="1452"/>
      <c r="CA28" s="1453"/>
      <c r="CB28" s="1440" t="s">
        <v>680</v>
      </c>
      <c r="CC28" s="1446"/>
      <c r="CD28" s="1447"/>
      <c r="CE28" s="1440" t="s">
        <v>565</v>
      </c>
      <c r="CF28" s="1446"/>
      <c r="CG28" s="1447"/>
      <c r="CH28" s="1440" t="s">
        <v>682</v>
      </c>
      <c r="CI28" s="1446"/>
      <c r="CJ28" s="1447"/>
      <c r="CK28" s="1440" t="s">
        <v>673</v>
      </c>
      <c r="CL28" s="1446"/>
      <c r="CM28" s="1447"/>
      <c r="CN28" s="1440" t="s">
        <v>677</v>
      </c>
      <c r="CO28" s="1446"/>
      <c r="CP28" s="1447"/>
      <c r="CQ28" s="1440" t="s">
        <v>705</v>
      </c>
      <c r="CR28" s="1446"/>
      <c r="CS28" s="1447"/>
      <c r="CT28" s="1440" t="s">
        <v>700</v>
      </c>
      <c r="CU28" s="1449"/>
      <c r="CV28" s="1450"/>
      <c r="CW28" s="1440" t="s">
        <v>763</v>
      </c>
      <c r="CX28" s="1449"/>
      <c r="CY28" s="1450"/>
      <c r="CZ28" s="1440" t="s">
        <v>762</v>
      </c>
      <c r="DA28" s="1446"/>
      <c r="DB28" s="1447"/>
      <c r="DC28" s="1440" t="s">
        <v>744</v>
      </c>
      <c r="DD28" s="1449"/>
      <c r="DE28" s="1450"/>
      <c r="DF28" s="1440" t="s">
        <v>766</v>
      </c>
      <c r="DG28" s="1449"/>
      <c r="DH28" s="1450"/>
      <c r="DI28" s="1440" t="s">
        <v>768</v>
      </c>
      <c r="DJ28" s="1449"/>
      <c r="DK28" s="1450"/>
      <c r="DL28" s="1440" t="s">
        <v>739</v>
      </c>
      <c r="DM28" s="1449"/>
      <c r="DN28" s="1450"/>
      <c r="DO28" s="1440" t="s">
        <v>706</v>
      </c>
      <c r="DP28" s="1449"/>
      <c r="DQ28" s="1450"/>
      <c r="DR28" s="1440" t="s">
        <v>707</v>
      </c>
      <c r="DS28" s="1449"/>
      <c r="DT28" s="1450"/>
      <c r="DU28" s="1440" t="s">
        <v>709</v>
      </c>
      <c r="DV28" s="1449"/>
      <c r="DW28" s="1450"/>
      <c r="DX28" s="1440" t="s">
        <v>740</v>
      </c>
      <c r="DY28" s="1449"/>
      <c r="DZ28" s="1450"/>
      <c r="EA28" s="1440" t="s">
        <v>741</v>
      </c>
      <c r="EB28" s="1449"/>
      <c r="EC28" s="1450"/>
      <c r="ED28" s="1440" t="s">
        <v>764</v>
      </c>
      <c r="EE28" s="1446"/>
      <c r="EF28" s="1447"/>
      <c r="EG28" s="1443" t="s">
        <v>687</v>
      </c>
      <c r="EH28" s="1444"/>
      <c r="EI28" s="1445"/>
      <c r="EJ28" s="1443" t="s">
        <v>708</v>
      </c>
      <c r="EK28" s="1444"/>
      <c r="EL28" s="1445"/>
      <c r="EM28" s="1440" t="s">
        <v>765</v>
      </c>
      <c r="EN28" s="1446"/>
      <c r="EO28" s="1447"/>
      <c r="EP28" s="1440" t="s">
        <v>742</v>
      </c>
      <c r="EQ28" s="1449"/>
      <c r="ER28" s="1450"/>
      <c r="ES28" s="1440" t="s">
        <v>743</v>
      </c>
      <c r="ET28" s="1449"/>
      <c r="EU28" s="1450"/>
      <c r="EV28" s="1443" t="s">
        <v>710</v>
      </c>
      <c r="EW28" s="1444"/>
      <c r="EX28" s="1445"/>
      <c r="EY28" s="1443" t="s">
        <v>769</v>
      </c>
      <c r="EZ28" s="1444"/>
      <c r="FA28" s="1445"/>
      <c r="FB28" s="1440" t="s">
        <v>724</v>
      </c>
      <c r="FC28" s="1449"/>
      <c r="FD28" s="1450"/>
      <c r="FE28" s="1440" t="s">
        <v>728</v>
      </c>
      <c r="FF28" s="1449"/>
      <c r="FG28" s="1450"/>
      <c r="FH28" s="1451" t="s">
        <v>702</v>
      </c>
      <c r="FI28" s="1452"/>
      <c r="FJ28" s="1453"/>
      <c r="FK28" s="1451" t="s">
        <v>723</v>
      </c>
      <c r="FL28" s="1452"/>
      <c r="FM28" s="1453"/>
      <c r="FN28" s="1440" t="s">
        <v>711</v>
      </c>
      <c r="FO28" s="1441"/>
      <c r="FP28" s="1442"/>
      <c r="FQ28" s="1440" t="s">
        <v>774</v>
      </c>
      <c r="FR28" s="1441"/>
      <c r="FS28" s="1442"/>
      <c r="FT28" s="1440" t="s">
        <v>777</v>
      </c>
      <c r="FU28" s="1441"/>
      <c r="FV28" s="1442"/>
      <c r="FW28" s="1440" t="s">
        <v>778</v>
      </c>
      <c r="FX28" s="1441"/>
      <c r="FY28" s="1442"/>
      <c r="FZ28" s="1440" t="s">
        <v>779</v>
      </c>
      <c r="GA28" s="1441"/>
      <c r="GB28" s="1442"/>
      <c r="GC28" s="1440" t="s">
        <v>993</v>
      </c>
      <c r="GD28" s="1441"/>
      <c r="GE28" s="1442"/>
      <c r="GF28" s="1440" t="s">
        <v>994</v>
      </c>
      <c r="GG28" s="1441"/>
      <c r="GH28" s="1442"/>
      <c r="GI28" s="1440" t="s">
        <v>990</v>
      </c>
      <c r="GJ28" s="1441"/>
      <c r="GK28" s="1442"/>
      <c r="GL28" s="1440" t="s">
        <v>1128</v>
      </c>
      <c r="GM28" s="1441"/>
      <c r="GN28" s="1442"/>
      <c r="GO28" s="1440" t="s">
        <v>1148</v>
      </c>
      <c r="GP28" s="1446"/>
      <c r="GQ28" s="1447"/>
      <c r="GR28" s="1440" t="s">
        <v>1149</v>
      </c>
      <c r="GS28" s="1446"/>
      <c r="GT28" s="1447"/>
      <c r="GU28" s="1440" t="s">
        <v>1127</v>
      </c>
      <c r="GV28" s="1446"/>
      <c r="GW28" s="1447"/>
      <c r="GX28" s="1440" t="s">
        <v>1129</v>
      </c>
      <c r="GY28" s="1446"/>
      <c r="GZ28" s="1447"/>
      <c r="HA28" s="1440" t="s">
        <v>1130</v>
      </c>
      <c r="HB28" s="1446"/>
      <c r="HC28" s="1447"/>
      <c r="HD28" s="1440" t="s">
        <v>1131</v>
      </c>
      <c r="HE28" s="1446"/>
      <c r="HF28" s="1447"/>
      <c r="HG28" s="1440" t="s">
        <v>1132</v>
      </c>
      <c r="HH28" s="1446"/>
      <c r="HI28" s="1447"/>
      <c r="HJ28" s="1440" t="s">
        <v>1133</v>
      </c>
      <c r="HK28" s="1446"/>
      <c r="HL28" s="1447"/>
      <c r="HM28" s="1440" t="s">
        <v>1134</v>
      </c>
      <c r="HN28" s="1446"/>
      <c r="HO28" s="1447"/>
      <c r="HP28" s="1440" t="s">
        <v>1135</v>
      </c>
      <c r="HQ28" s="1446"/>
      <c r="HR28" s="1447"/>
      <c r="HS28" s="1440" t="s">
        <v>1136</v>
      </c>
      <c r="HT28" s="1446"/>
      <c r="HU28" s="1447"/>
      <c r="HV28" s="1440" t="s">
        <v>1137</v>
      </c>
      <c r="HW28" s="1446"/>
      <c r="HX28" s="1447"/>
      <c r="HY28" s="1440" t="s">
        <v>1138</v>
      </c>
      <c r="HZ28" s="1446"/>
      <c r="IA28" s="1447"/>
      <c r="IB28" s="1440" t="s">
        <v>1139</v>
      </c>
      <c r="IC28" s="1446"/>
      <c r="ID28" s="1447"/>
      <c r="IE28" s="1440" t="s">
        <v>1140</v>
      </c>
      <c r="IF28" s="1446"/>
      <c r="IG28" s="1447"/>
      <c r="IH28" s="1440" t="s">
        <v>1141</v>
      </c>
      <c r="II28" s="1446"/>
      <c r="IJ28" s="1447"/>
      <c r="IK28" s="1440" t="s">
        <v>1142</v>
      </c>
      <c r="IL28" s="1446"/>
      <c r="IM28" s="1447"/>
      <c r="IN28" s="616"/>
      <c r="IO28" s="1243"/>
      <c r="IP28" s="1244"/>
      <c r="IQ28" s="814"/>
    </row>
    <row r="29" spans="1:262" ht="54.75" customHeight="1">
      <c r="A29" s="329">
        <f t="shared" ref="A29:A34" si="5">+A28+1</f>
        <v>11</v>
      </c>
      <c r="B29" s="586" t="s">
        <v>620</v>
      </c>
      <c r="C29" s="587" t="s">
        <v>574</v>
      </c>
      <c r="D29" s="583" t="s">
        <v>99</v>
      </c>
      <c r="E29" s="635" t="s">
        <v>368</v>
      </c>
      <c r="F29" s="636"/>
      <c r="G29" s="637"/>
      <c r="H29" s="635" t="s">
        <v>368</v>
      </c>
      <c r="I29" s="636"/>
      <c r="J29" s="637"/>
      <c r="K29" s="635" t="s">
        <v>368</v>
      </c>
      <c r="L29" s="636"/>
      <c r="M29" s="637"/>
      <c r="N29" s="638" t="s">
        <v>368</v>
      </c>
      <c r="O29" s="639"/>
      <c r="P29" s="640"/>
      <c r="Q29" s="638" t="s">
        <v>368</v>
      </c>
      <c r="R29" s="639"/>
      <c r="S29" s="640"/>
      <c r="T29" s="638" t="s">
        <v>368</v>
      </c>
      <c r="U29" s="639"/>
      <c r="V29" s="640"/>
      <c r="W29" s="638" t="s">
        <v>368</v>
      </c>
      <c r="X29" s="639"/>
      <c r="Y29" s="640"/>
      <c r="Z29" s="299" t="s">
        <v>368</v>
      </c>
      <c r="AA29" s="639"/>
      <c r="AB29" s="640"/>
      <c r="AC29" s="638" t="s">
        <v>368</v>
      </c>
      <c r="AD29" s="639"/>
      <c r="AE29" s="640"/>
      <c r="AF29" s="638" t="s">
        <v>368</v>
      </c>
      <c r="AG29" s="639"/>
      <c r="AH29" s="639"/>
      <c r="AI29" s="340" t="s">
        <v>368</v>
      </c>
      <c r="AJ29" s="641"/>
      <c r="AK29" s="642"/>
      <c r="AL29" s="340" t="s">
        <v>368</v>
      </c>
      <c r="AM29" s="641"/>
      <c r="AN29" s="642"/>
      <c r="AO29" s="340" t="s">
        <v>368</v>
      </c>
      <c r="AP29" s="641"/>
      <c r="AQ29" s="642"/>
      <c r="AR29" s="575" t="s">
        <v>368</v>
      </c>
      <c r="AS29" s="643"/>
      <c r="AT29" s="644"/>
      <c r="AU29" s="340" t="s">
        <v>368</v>
      </c>
      <c r="AV29" s="641"/>
      <c r="AW29" s="642"/>
      <c r="AX29" s="575" t="s">
        <v>368</v>
      </c>
      <c r="AY29" s="643"/>
      <c r="AZ29" s="644"/>
      <c r="BA29" s="340" t="s">
        <v>368</v>
      </c>
      <c r="BB29" s="641"/>
      <c r="BC29" s="641"/>
      <c r="BD29" s="575" t="s">
        <v>368</v>
      </c>
      <c r="BE29" s="643"/>
      <c r="BF29" s="644"/>
      <c r="BG29" s="645" t="s">
        <v>368</v>
      </c>
      <c r="BH29" s="646"/>
      <c r="BI29" s="647"/>
      <c r="BJ29" s="648" t="s">
        <v>368</v>
      </c>
      <c r="BK29" s="649"/>
      <c r="BL29" s="650"/>
      <c r="BM29" s="651" t="s">
        <v>368</v>
      </c>
      <c r="BN29" s="652"/>
      <c r="BO29" s="653"/>
      <c r="BP29" s="654" t="s">
        <v>368</v>
      </c>
      <c r="BQ29" s="655"/>
      <c r="BR29" s="656"/>
      <c r="BS29" s="654" t="s">
        <v>368</v>
      </c>
      <c r="BT29" s="649"/>
      <c r="BU29" s="650"/>
      <c r="BV29" s="657" t="s">
        <v>368</v>
      </c>
      <c r="BW29" s="641"/>
      <c r="BX29" s="642"/>
      <c r="BY29" s="657" t="s">
        <v>368</v>
      </c>
      <c r="BZ29" s="543"/>
      <c r="CA29" s="658"/>
      <c r="CB29" s="659" t="s">
        <v>368</v>
      </c>
      <c r="CC29" s="660"/>
      <c r="CD29" s="660"/>
      <c r="CE29" s="340" t="s">
        <v>368</v>
      </c>
      <c r="CF29" s="350"/>
      <c r="CG29" s="661"/>
      <c r="CH29" s="340" t="s">
        <v>368</v>
      </c>
      <c r="CI29" s="350"/>
      <c r="CJ29" s="661"/>
      <c r="CK29" s="575" t="s">
        <v>368</v>
      </c>
      <c r="CL29" s="432"/>
      <c r="CM29" s="662"/>
      <c r="CN29" s="575" t="s">
        <v>368</v>
      </c>
      <c r="CO29" s="432"/>
      <c r="CP29" s="662"/>
      <c r="CQ29" s="575" t="s">
        <v>368</v>
      </c>
      <c r="CR29" s="432"/>
      <c r="CS29" s="662"/>
      <c r="CT29" s="575" t="s">
        <v>368</v>
      </c>
      <c r="CU29" s="432"/>
      <c r="CV29" s="662"/>
      <c r="CW29" s="575" t="s">
        <v>368</v>
      </c>
      <c r="CX29" s="432"/>
      <c r="CY29" s="662"/>
      <c r="CZ29" s="575" t="s">
        <v>368</v>
      </c>
      <c r="DA29" s="432"/>
      <c r="DB29" s="432"/>
      <c r="DC29" s="575" t="s">
        <v>368</v>
      </c>
      <c r="DD29" s="432"/>
      <c r="DE29" s="662"/>
      <c r="DF29" s="575" t="s">
        <v>368</v>
      </c>
      <c r="DG29" s="432"/>
      <c r="DH29" s="662"/>
      <c r="DI29" s="575" t="s">
        <v>368</v>
      </c>
      <c r="DJ29" s="432"/>
      <c r="DK29" s="662"/>
      <c r="DL29" s="575" t="s">
        <v>368</v>
      </c>
      <c r="DM29" s="432"/>
      <c r="DN29" s="662"/>
      <c r="DO29" s="575" t="s">
        <v>368</v>
      </c>
      <c r="DP29" s="432"/>
      <c r="DQ29" s="662"/>
      <c r="DR29" s="575" t="s">
        <v>368</v>
      </c>
      <c r="DS29" s="432"/>
      <c r="DT29" s="662"/>
      <c r="DU29" s="575" t="s">
        <v>368</v>
      </c>
      <c r="DV29" s="432"/>
      <c r="DW29" s="662"/>
      <c r="DX29" s="575" t="s">
        <v>368</v>
      </c>
      <c r="DY29" s="432"/>
      <c r="DZ29" s="662"/>
      <c r="EA29" s="575" t="s">
        <v>368</v>
      </c>
      <c r="EB29" s="432"/>
      <c r="EC29" s="662"/>
      <c r="ED29" s="575" t="s">
        <v>368</v>
      </c>
      <c r="EE29" s="432"/>
      <c r="EF29" s="662"/>
      <c r="EG29" s="575" t="s">
        <v>368</v>
      </c>
      <c r="EH29" s="432"/>
      <c r="EI29" s="662"/>
      <c r="EJ29" s="575" t="s">
        <v>368</v>
      </c>
      <c r="EK29" s="432"/>
      <c r="EL29" s="662"/>
      <c r="EM29" s="575" t="s">
        <v>368</v>
      </c>
      <c r="EN29" s="432"/>
      <c r="EO29" s="432"/>
      <c r="EP29" s="575" t="s">
        <v>368</v>
      </c>
      <c r="EQ29" s="432"/>
      <c r="ER29" s="662"/>
      <c r="ES29" s="575" t="s">
        <v>368</v>
      </c>
      <c r="ET29" s="432"/>
      <c r="EU29" s="662"/>
      <c r="EV29" s="575" t="s">
        <v>368</v>
      </c>
      <c r="EW29" s="432"/>
      <c r="EX29" s="662"/>
      <c r="EY29" s="575" t="s">
        <v>368</v>
      </c>
      <c r="EZ29" s="432"/>
      <c r="FA29" s="662"/>
      <c r="FB29" s="654" t="s">
        <v>368</v>
      </c>
      <c r="FC29" s="652"/>
      <c r="FD29" s="653"/>
      <c r="FE29" s="654" t="s">
        <v>368</v>
      </c>
      <c r="FF29" s="768"/>
      <c r="FG29" s="656"/>
      <c r="FH29" s="654" t="s">
        <v>368</v>
      </c>
      <c r="FI29" s="768"/>
      <c r="FJ29" s="656"/>
      <c r="FK29" s="654" t="s">
        <v>368</v>
      </c>
      <c r="FL29" s="768"/>
      <c r="FM29" s="656"/>
      <c r="FN29" s="654" t="s">
        <v>368</v>
      </c>
      <c r="FO29" s="768"/>
      <c r="FP29" s="656"/>
      <c r="FQ29" s="654" t="s">
        <v>368</v>
      </c>
      <c r="FR29" s="768"/>
      <c r="FS29" s="656"/>
      <c r="FT29" s="654" t="s">
        <v>368</v>
      </c>
      <c r="FU29" s="768"/>
      <c r="FV29" s="656"/>
      <c r="FW29" s="654" t="s">
        <v>368</v>
      </c>
      <c r="FX29" s="768"/>
      <c r="FY29" s="656"/>
      <c r="FZ29" s="654" t="s">
        <v>368</v>
      </c>
      <c r="GA29" s="768"/>
      <c r="GB29" s="656"/>
      <c r="GC29" s="654" t="s">
        <v>368</v>
      </c>
      <c r="GD29" s="768"/>
      <c r="GE29" s="656"/>
      <c r="GF29" s="654" t="s">
        <v>368</v>
      </c>
      <c r="GG29" s="768"/>
      <c r="GH29" s="656"/>
      <c r="GI29" s="654" t="s">
        <v>368</v>
      </c>
      <c r="GJ29" s="768"/>
      <c r="GK29" s="656"/>
      <c r="GL29" s="654" t="s">
        <v>368</v>
      </c>
      <c r="GM29" s="768"/>
      <c r="GN29" s="656"/>
      <c r="GO29" s="654" t="s">
        <v>368</v>
      </c>
      <c r="GP29" s="768"/>
      <c r="GQ29" s="656"/>
      <c r="GR29" s="654" t="s">
        <v>368</v>
      </c>
      <c r="GS29" s="768"/>
      <c r="GT29" s="656"/>
      <c r="GU29" s="654" t="s">
        <v>368</v>
      </c>
      <c r="GV29" s="768"/>
      <c r="GW29" s="656"/>
      <c r="GX29" s="654" t="s">
        <v>368</v>
      </c>
      <c r="GY29" s="768"/>
      <c r="GZ29" s="656"/>
      <c r="HA29" s="654" t="s">
        <v>368</v>
      </c>
      <c r="HB29" s="768"/>
      <c r="HC29" s="656"/>
      <c r="HD29" s="654" t="s">
        <v>368</v>
      </c>
      <c r="HE29" s="768"/>
      <c r="HF29" s="656"/>
      <c r="HG29" s="654" t="s">
        <v>368</v>
      </c>
      <c r="HH29" s="768"/>
      <c r="HI29" s="656"/>
      <c r="HJ29" s="654" t="s">
        <v>368</v>
      </c>
      <c r="HK29" s="768"/>
      <c r="HL29" s="656"/>
      <c r="HM29" s="654" t="s">
        <v>368</v>
      </c>
      <c r="HN29" s="768"/>
      <c r="HO29" s="656"/>
      <c r="HP29" s="654" t="s">
        <v>368</v>
      </c>
      <c r="HQ29" s="768"/>
      <c r="HR29" s="656"/>
      <c r="HS29" s="654" t="s">
        <v>368</v>
      </c>
      <c r="HT29" s="768"/>
      <c r="HU29" s="656"/>
      <c r="HV29" s="654" t="s">
        <v>368</v>
      </c>
      <c r="HW29" s="768"/>
      <c r="HX29" s="656"/>
      <c r="HY29" s="654" t="s">
        <v>368</v>
      </c>
      <c r="HZ29" s="768"/>
      <c r="IA29" s="656"/>
      <c r="IB29" s="654" t="s">
        <v>368</v>
      </c>
      <c r="IC29" s="768"/>
      <c r="ID29" s="656"/>
      <c r="IE29" s="654" t="s">
        <v>368</v>
      </c>
      <c r="IF29" s="768"/>
      <c r="IG29" s="656"/>
      <c r="IH29" s="654" t="s">
        <v>368</v>
      </c>
      <c r="II29" s="768"/>
      <c r="IJ29" s="656"/>
      <c r="IK29" s="654" t="s">
        <v>368</v>
      </c>
      <c r="IL29" s="768"/>
      <c r="IM29" s="656"/>
      <c r="IN29" s="582"/>
      <c r="IO29" s="588"/>
      <c r="IP29" s="581"/>
      <c r="IQ29" s="558"/>
      <c r="IR29" s="290"/>
      <c r="IS29" s="290"/>
      <c r="IT29" s="290"/>
      <c r="IU29" s="290"/>
      <c r="IV29" s="290"/>
      <c r="IW29" s="290"/>
      <c r="IX29" s="290"/>
      <c r="IY29" s="290"/>
      <c r="IZ29" s="290"/>
      <c r="JA29" s="290"/>
      <c r="JB29" s="290"/>
    </row>
    <row r="30" spans="1:262" ht="21.95" customHeight="1">
      <c r="A30" s="329">
        <f t="shared" si="5"/>
        <v>12</v>
      </c>
      <c r="B30" s="580" t="s">
        <v>621</v>
      </c>
      <c r="C30" s="587" t="s">
        <v>438</v>
      </c>
      <c r="D30" s="583"/>
      <c r="E30" s="663">
        <v>42</v>
      </c>
      <c r="F30" s="664"/>
      <c r="G30" s="665"/>
      <c r="H30" s="663">
        <v>42</v>
      </c>
      <c r="I30" s="664"/>
      <c r="J30" s="666"/>
      <c r="K30" s="663">
        <v>42</v>
      </c>
      <c r="L30" s="664"/>
      <c r="M30" s="666"/>
      <c r="N30" s="663">
        <v>42</v>
      </c>
      <c r="O30" s="664"/>
      <c r="P30" s="666"/>
      <c r="Q30" s="663">
        <v>42</v>
      </c>
      <c r="R30" s="668"/>
      <c r="S30" s="665"/>
      <c r="T30" s="663">
        <v>42</v>
      </c>
      <c r="U30" s="668"/>
      <c r="V30" s="665"/>
      <c r="W30" s="663">
        <v>42</v>
      </c>
      <c r="X30" s="669"/>
      <c r="Y30" s="665"/>
      <c r="Z30" s="667">
        <v>42</v>
      </c>
      <c r="AA30" s="668"/>
      <c r="AB30" s="665"/>
      <c r="AC30" s="663">
        <v>42</v>
      </c>
      <c r="AD30" s="668"/>
      <c r="AE30" s="665"/>
      <c r="AF30" s="663">
        <v>42</v>
      </c>
      <c r="AG30" s="669"/>
      <c r="AH30" s="669"/>
      <c r="AI30" s="670">
        <v>42</v>
      </c>
      <c r="AJ30" s="646"/>
      <c r="AK30" s="671"/>
      <c r="AL30" s="670">
        <v>42</v>
      </c>
      <c r="AM30" s="646"/>
      <c r="AN30" s="671"/>
      <c r="AO30" s="670">
        <v>42</v>
      </c>
      <c r="AP30" s="646"/>
      <c r="AQ30" s="671"/>
      <c r="AR30" s="670">
        <v>42</v>
      </c>
      <c r="AS30" s="646"/>
      <c r="AT30" s="671"/>
      <c r="AU30" s="670">
        <v>42</v>
      </c>
      <c r="AV30" s="646"/>
      <c r="AW30" s="671"/>
      <c r="AX30" s="670">
        <v>42</v>
      </c>
      <c r="AY30" s="646"/>
      <c r="AZ30" s="671"/>
      <c r="BA30" s="670">
        <v>42</v>
      </c>
      <c r="BB30" s="646"/>
      <c r="BC30" s="672"/>
      <c r="BD30" s="670">
        <v>42</v>
      </c>
      <c r="BE30" s="646"/>
      <c r="BF30" s="671"/>
      <c r="BG30" s="645">
        <v>42</v>
      </c>
      <c r="BH30" s="646"/>
      <c r="BI30" s="647"/>
      <c r="BJ30" s="645">
        <v>42</v>
      </c>
      <c r="BK30" s="673"/>
      <c r="BL30" s="674"/>
      <c r="BM30" s="675">
        <v>42</v>
      </c>
      <c r="BN30" s="676"/>
      <c r="BO30" s="677"/>
      <c r="BP30" s="645">
        <v>42</v>
      </c>
      <c r="BQ30" s="678"/>
      <c r="BR30" s="674"/>
      <c r="BS30" s="645">
        <v>42</v>
      </c>
      <c r="BT30" s="673"/>
      <c r="BU30" s="674"/>
      <c r="BV30" s="679">
        <v>42</v>
      </c>
      <c r="BW30" s="646"/>
      <c r="BX30" s="671"/>
      <c r="BY30" s="679">
        <v>42</v>
      </c>
      <c r="BZ30" s="543"/>
      <c r="CA30" s="658"/>
      <c r="CB30" s="659">
        <v>42</v>
      </c>
      <c r="CC30" s="660"/>
      <c r="CD30" s="660"/>
      <c r="CE30" s="670">
        <v>42</v>
      </c>
      <c r="CF30" s="680"/>
      <c r="CG30" s="681"/>
      <c r="CH30" s="670">
        <v>42</v>
      </c>
      <c r="CI30" s="682"/>
      <c r="CJ30" s="681"/>
      <c r="CK30" s="670">
        <v>42</v>
      </c>
      <c r="CL30" s="682"/>
      <c r="CM30" s="681"/>
      <c r="CN30" s="670">
        <v>42</v>
      </c>
      <c r="CO30" s="682"/>
      <c r="CP30" s="681"/>
      <c r="CQ30" s="670">
        <v>42</v>
      </c>
      <c r="CR30" s="682"/>
      <c r="CS30" s="681"/>
      <c r="CT30" s="670">
        <v>42</v>
      </c>
      <c r="CU30" s="682"/>
      <c r="CV30" s="681"/>
      <c r="CW30" s="670">
        <v>42</v>
      </c>
      <c r="CX30" s="682"/>
      <c r="CY30" s="681"/>
      <c r="CZ30" s="670">
        <v>42</v>
      </c>
      <c r="DA30" s="682"/>
      <c r="DB30" s="682"/>
      <c r="DC30" s="670">
        <v>42</v>
      </c>
      <c r="DD30" s="682"/>
      <c r="DE30" s="681"/>
      <c r="DF30" s="670">
        <v>42</v>
      </c>
      <c r="DG30" s="682"/>
      <c r="DH30" s="681"/>
      <c r="DI30" s="670">
        <v>42</v>
      </c>
      <c r="DJ30" s="682"/>
      <c r="DK30" s="681"/>
      <c r="DL30" s="670">
        <v>42</v>
      </c>
      <c r="DM30" s="682"/>
      <c r="DN30" s="681"/>
      <c r="DO30" s="670">
        <v>42</v>
      </c>
      <c r="DP30" s="682"/>
      <c r="DQ30" s="681"/>
      <c r="DR30" s="670">
        <v>42</v>
      </c>
      <c r="DS30" s="682"/>
      <c r="DT30" s="681"/>
      <c r="DU30" s="670">
        <v>42</v>
      </c>
      <c r="DV30" s="682"/>
      <c r="DW30" s="681"/>
      <c r="DX30" s="670">
        <v>42</v>
      </c>
      <c r="DY30" s="682"/>
      <c r="DZ30" s="681"/>
      <c r="EA30" s="670">
        <v>42</v>
      </c>
      <c r="EB30" s="682"/>
      <c r="EC30" s="681"/>
      <c r="ED30" s="670">
        <v>42</v>
      </c>
      <c r="EE30" s="682"/>
      <c r="EF30" s="681"/>
      <c r="EG30" s="670">
        <v>42</v>
      </c>
      <c r="EH30" s="682"/>
      <c r="EI30" s="681"/>
      <c r="EJ30" s="670">
        <v>42</v>
      </c>
      <c r="EK30" s="682"/>
      <c r="EL30" s="681"/>
      <c r="EM30" s="670">
        <v>42</v>
      </c>
      <c r="EN30" s="682"/>
      <c r="EO30" s="682"/>
      <c r="EP30" s="670">
        <v>42</v>
      </c>
      <c r="EQ30" s="682"/>
      <c r="ER30" s="681"/>
      <c r="ES30" s="670">
        <v>42</v>
      </c>
      <c r="ET30" s="682"/>
      <c r="EU30" s="681"/>
      <c r="EV30" s="670">
        <v>42</v>
      </c>
      <c r="EW30" s="682"/>
      <c r="EX30" s="681"/>
      <c r="EY30" s="670">
        <v>42</v>
      </c>
      <c r="EZ30" s="682"/>
      <c r="FA30" s="681"/>
      <c r="FB30" s="645">
        <v>42</v>
      </c>
      <c r="FC30" s="676"/>
      <c r="FD30" s="677"/>
      <c r="FE30" s="645">
        <v>42</v>
      </c>
      <c r="FF30" s="673"/>
      <c r="FG30" s="674"/>
      <c r="FH30" s="645">
        <v>42</v>
      </c>
      <c r="FI30" s="673"/>
      <c r="FJ30" s="674"/>
      <c r="FK30" s="645">
        <v>42</v>
      </c>
      <c r="FL30" s="673"/>
      <c r="FM30" s="674"/>
      <c r="FN30" s="645">
        <v>42</v>
      </c>
      <c r="FO30" s="673"/>
      <c r="FP30" s="674"/>
      <c r="FQ30" s="645">
        <v>42</v>
      </c>
      <c r="FR30" s="673"/>
      <c r="FS30" s="674"/>
      <c r="FT30" s="645">
        <v>42</v>
      </c>
      <c r="FU30" s="673"/>
      <c r="FV30" s="674"/>
      <c r="FW30" s="645">
        <v>42</v>
      </c>
      <c r="FX30" s="673"/>
      <c r="FY30" s="674"/>
      <c r="FZ30" s="645">
        <v>42</v>
      </c>
      <c r="GA30" s="673"/>
      <c r="GB30" s="674"/>
      <c r="GC30" s="645">
        <v>42</v>
      </c>
      <c r="GD30" s="673"/>
      <c r="GE30" s="674"/>
      <c r="GF30" s="645">
        <v>42</v>
      </c>
      <c r="GG30" s="673"/>
      <c r="GH30" s="674"/>
      <c r="GI30" s="645">
        <v>42</v>
      </c>
      <c r="GJ30" s="673"/>
      <c r="GK30" s="674"/>
      <c r="GL30" s="645">
        <v>42</v>
      </c>
      <c r="GM30" s="673"/>
      <c r="GN30" s="674"/>
      <c r="GO30" s="645">
        <v>42</v>
      </c>
      <c r="GP30" s="673"/>
      <c r="GQ30" s="674"/>
      <c r="GR30" s="645">
        <v>42</v>
      </c>
      <c r="GS30" s="673"/>
      <c r="GT30" s="674"/>
      <c r="GU30" s="645">
        <v>42</v>
      </c>
      <c r="GV30" s="673"/>
      <c r="GW30" s="674"/>
      <c r="GX30" s="645">
        <v>42</v>
      </c>
      <c r="GY30" s="673"/>
      <c r="GZ30" s="674"/>
      <c r="HA30" s="645">
        <v>42</v>
      </c>
      <c r="HB30" s="673"/>
      <c r="HC30" s="674"/>
      <c r="HD30" s="645">
        <v>42</v>
      </c>
      <c r="HE30" s="673"/>
      <c r="HF30" s="674"/>
      <c r="HG30" s="645">
        <v>42</v>
      </c>
      <c r="HH30" s="673"/>
      <c r="HI30" s="674"/>
      <c r="HJ30" s="645">
        <v>42</v>
      </c>
      <c r="HK30" s="673"/>
      <c r="HL30" s="674"/>
      <c r="HM30" s="645">
        <v>42</v>
      </c>
      <c r="HN30" s="673"/>
      <c r="HO30" s="674"/>
      <c r="HP30" s="645">
        <v>42</v>
      </c>
      <c r="HQ30" s="673"/>
      <c r="HR30" s="674"/>
      <c r="HS30" s="645">
        <v>42</v>
      </c>
      <c r="HT30" s="673"/>
      <c r="HU30" s="674"/>
      <c r="HV30" s="645">
        <v>42</v>
      </c>
      <c r="HW30" s="673"/>
      <c r="HX30" s="674"/>
      <c r="HY30" s="645">
        <v>42</v>
      </c>
      <c r="HZ30" s="673"/>
      <c r="IA30" s="674"/>
      <c r="IB30" s="645">
        <v>42</v>
      </c>
      <c r="IC30" s="673"/>
      <c r="ID30" s="674"/>
      <c r="IE30" s="645">
        <v>42</v>
      </c>
      <c r="IF30" s="673"/>
      <c r="IG30" s="674"/>
      <c r="IH30" s="645">
        <v>42</v>
      </c>
      <c r="II30" s="673"/>
      <c r="IJ30" s="674"/>
      <c r="IK30" s="645">
        <v>42</v>
      </c>
      <c r="IL30" s="673"/>
      <c r="IM30" s="674"/>
      <c r="IN30" s="582"/>
      <c r="IO30" s="588"/>
      <c r="IP30" s="581"/>
      <c r="IQ30" s="558"/>
      <c r="IR30" s="290"/>
      <c r="IS30" s="290"/>
      <c r="IT30" s="290"/>
      <c r="IU30" s="290"/>
      <c r="IV30" s="290"/>
      <c r="IW30" s="290"/>
      <c r="IX30" s="290"/>
      <c r="IY30" s="290"/>
      <c r="IZ30" s="290"/>
      <c r="JA30" s="290"/>
      <c r="JB30" s="290"/>
    </row>
    <row r="31" spans="1:262" ht="72">
      <c r="A31" s="329">
        <f t="shared" si="5"/>
        <v>13</v>
      </c>
      <c r="B31" s="586" t="s">
        <v>622</v>
      </c>
      <c r="C31" s="587" t="s">
        <v>439</v>
      </c>
      <c r="D31" s="583" t="s">
        <v>99</v>
      </c>
      <c r="E31" s="638" t="s">
        <v>369</v>
      </c>
      <c r="F31" s="639"/>
      <c r="G31" s="640"/>
      <c r="H31" s="638" t="s">
        <v>369</v>
      </c>
      <c r="I31" s="639"/>
      <c r="J31" s="683"/>
      <c r="K31" s="638" t="s">
        <v>369</v>
      </c>
      <c r="L31" s="639"/>
      <c r="M31" s="683"/>
      <c r="N31" s="638" t="s">
        <v>369</v>
      </c>
      <c r="O31" s="639"/>
      <c r="P31" s="683"/>
      <c r="Q31" s="638" t="s">
        <v>369</v>
      </c>
      <c r="R31" s="639"/>
      <c r="S31" s="640"/>
      <c r="T31" s="638" t="s">
        <v>369</v>
      </c>
      <c r="U31" s="639"/>
      <c r="V31" s="640"/>
      <c r="W31" s="638" t="s">
        <v>369</v>
      </c>
      <c r="X31" s="639"/>
      <c r="Y31" s="640"/>
      <c r="Z31" s="299" t="s">
        <v>369</v>
      </c>
      <c r="AA31" s="639"/>
      <c r="AB31" s="640"/>
      <c r="AC31" s="638" t="s">
        <v>369</v>
      </c>
      <c r="AD31" s="639"/>
      <c r="AE31" s="640"/>
      <c r="AF31" s="638" t="s">
        <v>369</v>
      </c>
      <c r="AG31" s="639"/>
      <c r="AH31" s="639"/>
      <c r="AI31" s="340" t="s">
        <v>369</v>
      </c>
      <c r="AJ31" s="641"/>
      <c r="AK31" s="642"/>
      <c r="AL31" s="340" t="s">
        <v>369</v>
      </c>
      <c r="AM31" s="641"/>
      <c r="AN31" s="642"/>
      <c r="AO31" s="340" t="s">
        <v>369</v>
      </c>
      <c r="AP31" s="641"/>
      <c r="AQ31" s="642"/>
      <c r="AR31" s="340" t="s">
        <v>369</v>
      </c>
      <c r="AS31" s="641"/>
      <c r="AT31" s="642"/>
      <c r="AU31" s="340" t="s">
        <v>369</v>
      </c>
      <c r="AV31" s="641"/>
      <c r="AW31" s="642"/>
      <c r="AX31" s="340" t="s">
        <v>369</v>
      </c>
      <c r="AY31" s="641"/>
      <c r="AZ31" s="642"/>
      <c r="BA31" s="340" t="s">
        <v>369</v>
      </c>
      <c r="BB31" s="641"/>
      <c r="BC31" s="641"/>
      <c r="BD31" s="340" t="s">
        <v>369</v>
      </c>
      <c r="BE31" s="641"/>
      <c r="BF31" s="642"/>
      <c r="BG31" s="645" t="s">
        <v>369</v>
      </c>
      <c r="BH31" s="646"/>
      <c r="BI31" s="647"/>
      <c r="BJ31" s="648" t="s">
        <v>369</v>
      </c>
      <c r="BK31" s="649"/>
      <c r="BL31" s="650"/>
      <c r="BM31" s="675" t="s">
        <v>369</v>
      </c>
      <c r="BN31" s="676"/>
      <c r="BO31" s="677"/>
      <c r="BP31" s="648" t="s">
        <v>369</v>
      </c>
      <c r="BQ31" s="684"/>
      <c r="BR31" s="650"/>
      <c r="BS31" s="648" t="s">
        <v>369</v>
      </c>
      <c r="BT31" s="649"/>
      <c r="BU31" s="650"/>
      <c r="BV31" s="657" t="s">
        <v>369</v>
      </c>
      <c r="BW31" s="641"/>
      <c r="BX31" s="642"/>
      <c r="BY31" s="657" t="s">
        <v>369</v>
      </c>
      <c r="BZ31" s="543"/>
      <c r="CA31" s="658"/>
      <c r="CB31" s="659" t="s">
        <v>369</v>
      </c>
      <c r="CC31" s="660"/>
      <c r="CD31" s="660"/>
      <c r="CE31" s="340" t="s">
        <v>369</v>
      </c>
      <c r="CF31" s="350"/>
      <c r="CG31" s="661"/>
      <c r="CH31" s="340" t="s">
        <v>369</v>
      </c>
      <c r="CI31" s="350"/>
      <c r="CJ31" s="661"/>
      <c r="CK31" s="340" t="s">
        <v>369</v>
      </c>
      <c r="CL31" s="350"/>
      <c r="CM31" s="661"/>
      <c r="CN31" s="340" t="s">
        <v>369</v>
      </c>
      <c r="CO31" s="350"/>
      <c r="CP31" s="661"/>
      <c r="CQ31" s="340" t="s">
        <v>369</v>
      </c>
      <c r="CR31" s="350"/>
      <c r="CS31" s="661"/>
      <c r="CT31" s="340" t="s">
        <v>369</v>
      </c>
      <c r="CU31" s="350"/>
      <c r="CV31" s="661"/>
      <c r="CW31" s="340" t="s">
        <v>369</v>
      </c>
      <c r="CX31" s="350"/>
      <c r="CY31" s="661"/>
      <c r="CZ31" s="340" t="s">
        <v>369</v>
      </c>
      <c r="DA31" s="350"/>
      <c r="DB31" s="350"/>
      <c r="DC31" s="340" t="s">
        <v>369</v>
      </c>
      <c r="DD31" s="350"/>
      <c r="DE31" s="661"/>
      <c r="DF31" s="340" t="s">
        <v>369</v>
      </c>
      <c r="DG31" s="350"/>
      <c r="DH31" s="661"/>
      <c r="DI31" s="340" t="s">
        <v>369</v>
      </c>
      <c r="DJ31" s="350"/>
      <c r="DK31" s="661"/>
      <c r="DL31" s="340" t="s">
        <v>369</v>
      </c>
      <c r="DM31" s="350"/>
      <c r="DN31" s="661"/>
      <c r="DO31" s="340" t="s">
        <v>369</v>
      </c>
      <c r="DP31" s="350"/>
      <c r="DQ31" s="661"/>
      <c r="DR31" s="340" t="s">
        <v>369</v>
      </c>
      <c r="DS31" s="350"/>
      <c r="DT31" s="661"/>
      <c r="DU31" s="340" t="s">
        <v>369</v>
      </c>
      <c r="DV31" s="350"/>
      <c r="DW31" s="661"/>
      <c r="DX31" s="340" t="s">
        <v>369</v>
      </c>
      <c r="DY31" s="350"/>
      <c r="DZ31" s="661"/>
      <c r="EA31" s="340" t="s">
        <v>369</v>
      </c>
      <c r="EB31" s="350"/>
      <c r="EC31" s="661"/>
      <c r="ED31" s="340" t="s">
        <v>369</v>
      </c>
      <c r="EE31" s="350"/>
      <c r="EF31" s="661"/>
      <c r="EG31" s="340" t="s">
        <v>369</v>
      </c>
      <c r="EH31" s="350"/>
      <c r="EI31" s="661"/>
      <c r="EJ31" s="340" t="s">
        <v>369</v>
      </c>
      <c r="EK31" s="350"/>
      <c r="EL31" s="661"/>
      <c r="EM31" s="340" t="s">
        <v>369</v>
      </c>
      <c r="EN31" s="350"/>
      <c r="EO31" s="350"/>
      <c r="EP31" s="340" t="s">
        <v>369</v>
      </c>
      <c r="EQ31" s="350"/>
      <c r="ER31" s="661"/>
      <c r="ES31" s="340" t="s">
        <v>369</v>
      </c>
      <c r="ET31" s="350"/>
      <c r="EU31" s="661"/>
      <c r="EV31" s="340" t="s">
        <v>369</v>
      </c>
      <c r="EW31" s="350"/>
      <c r="EX31" s="661"/>
      <c r="EY31" s="340" t="s">
        <v>369</v>
      </c>
      <c r="EZ31" s="350"/>
      <c r="FA31" s="661"/>
      <c r="FB31" s="648" t="s">
        <v>369</v>
      </c>
      <c r="FC31" s="676"/>
      <c r="FD31" s="677"/>
      <c r="FE31" s="648" t="s">
        <v>369</v>
      </c>
      <c r="FF31" s="649"/>
      <c r="FG31" s="650"/>
      <c r="FH31" s="648" t="s">
        <v>369</v>
      </c>
      <c r="FI31" s="649"/>
      <c r="FJ31" s="650"/>
      <c r="FK31" s="648" t="s">
        <v>369</v>
      </c>
      <c r="FL31" s="649"/>
      <c r="FM31" s="650"/>
      <c r="FN31" s="648" t="s">
        <v>369</v>
      </c>
      <c r="FO31" s="649"/>
      <c r="FP31" s="650"/>
      <c r="FQ31" s="648" t="s">
        <v>369</v>
      </c>
      <c r="FR31" s="649"/>
      <c r="FS31" s="650"/>
      <c r="FT31" s="648" t="s">
        <v>369</v>
      </c>
      <c r="FU31" s="649"/>
      <c r="FV31" s="650"/>
      <c r="FW31" s="648" t="s">
        <v>369</v>
      </c>
      <c r="FX31" s="649"/>
      <c r="FY31" s="650"/>
      <c r="FZ31" s="648" t="s">
        <v>369</v>
      </c>
      <c r="GA31" s="649"/>
      <c r="GB31" s="650"/>
      <c r="GC31" s="648" t="s">
        <v>369</v>
      </c>
      <c r="GD31" s="649"/>
      <c r="GE31" s="650"/>
      <c r="GF31" s="648" t="s">
        <v>369</v>
      </c>
      <c r="GG31" s="649"/>
      <c r="GH31" s="650"/>
      <c r="GI31" s="648" t="s">
        <v>369</v>
      </c>
      <c r="GJ31" s="649"/>
      <c r="GK31" s="650"/>
      <c r="GL31" s="648" t="s">
        <v>369</v>
      </c>
      <c r="GM31" s="649"/>
      <c r="GN31" s="650"/>
      <c r="GO31" s="648" t="s">
        <v>369</v>
      </c>
      <c r="GP31" s="649"/>
      <c r="GQ31" s="650"/>
      <c r="GR31" s="648" t="s">
        <v>369</v>
      </c>
      <c r="GS31" s="649"/>
      <c r="GT31" s="650"/>
      <c r="GU31" s="648" t="s">
        <v>369</v>
      </c>
      <c r="GV31" s="649"/>
      <c r="GW31" s="650"/>
      <c r="GX31" s="648" t="s">
        <v>369</v>
      </c>
      <c r="GY31" s="649"/>
      <c r="GZ31" s="650"/>
      <c r="HA31" s="648" t="s">
        <v>369</v>
      </c>
      <c r="HB31" s="649"/>
      <c r="HC31" s="650"/>
      <c r="HD31" s="648" t="s">
        <v>369</v>
      </c>
      <c r="HE31" s="649"/>
      <c r="HF31" s="650"/>
      <c r="HG31" s="648" t="s">
        <v>369</v>
      </c>
      <c r="HH31" s="649"/>
      <c r="HI31" s="650"/>
      <c r="HJ31" s="648" t="s">
        <v>369</v>
      </c>
      <c r="HK31" s="649"/>
      <c r="HL31" s="650"/>
      <c r="HM31" s="648" t="s">
        <v>369</v>
      </c>
      <c r="HN31" s="649"/>
      <c r="HO31" s="650"/>
      <c r="HP31" s="648" t="s">
        <v>369</v>
      </c>
      <c r="HQ31" s="649"/>
      <c r="HR31" s="650"/>
      <c r="HS31" s="648" t="s">
        <v>369</v>
      </c>
      <c r="HT31" s="649"/>
      <c r="HU31" s="650"/>
      <c r="HV31" s="648" t="s">
        <v>369</v>
      </c>
      <c r="HW31" s="649"/>
      <c r="HX31" s="650"/>
      <c r="HY31" s="648" t="s">
        <v>369</v>
      </c>
      <c r="HZ31" s="649"/>
      <c r="IA31" s="650"/>
      <c r="IB31" s="648" t="s">
        <v>369</v>
      </c>
      <c r="IC31" s="649"/>
      <c r="ID31" s="650"/>
      <c r="IE31" s="648" t="s">
        <v>369</v>
      </c>
      <c r="IF31" s="649"/>
      <c r="IG31" s="650"/>
      <c r="IH31" s="648" t="s">
        <v>369</v>
      </c>
      <c r="II31" s="649"/>
      <c r="IJ31" s="650"/>
      <c r="IK31" s="648" t="s">
        <v>369</v>
      </c>
      <c r="IL31" s="649"/>
      <c r="IM31" s="650"/>
      <c r="IN31" s="582"/>
      <c r="IO31" s="588"/>
      <c r="IP31" s="581"/>
      <c r="IQ31" s="558"/>
      <c r="IR31" s="290"/>
      <c r="IS31" s="290"/>
      <c r="IT31" s="290"/>
      <c r="IU31" s="290"/>
      <c r="IV31" s="290"/>
      <c r="IW31" s="290"/>
      <c r="IX31" s="290"/>
      <c r="IY31" s="290"/>
      <c r="IZ31" s="290"/>
      <c r="JA31" s="290"/>
      <c r="JB31" s="290"/>
    </row>
    <row r="32" spans="1:262" ht="36">
      <c r="A32" s="329">
        <f t="shared" si="5"/>
        <v>14</v>
      </c>
      <c r="B32" s="586" t="s">
        <v>623</v>
      </c>
      <c r="C32" s="587" t="s">
        <v>584</v>
      </c>
      <c r="D32" s="583"/>
      <c r="E32" s="638">
        <v>0</v>
      </c>
      <c r="F32" s="685"/>
      <c r="G32" s="640"/>
      <c r="H32" s="638">
        <v>0</v>
      </c>
      <c r="I32" s="685"/>
      <c r="J32" s="683"/>
      <c r="K32" s="638">
        <v>0</v>
      </c>
      <c r="L32" s="685"/>
      <c r="M32" s="683"/>
      <c r="N32" s="638">
        <v>0</v>
      </c>
      <c r="O32" s="685"/>
      <c r="P32" s="683"/>
      <c r="Q32" s="638">
        <v>0</v>
      </c>
      <c r="R32" s="685"/>
      <c r="S32" s="686"/>
      <c r="T32" s="638">
        <v>0</v>
      </c>
      <c r="U32" s="685"/>
      <c r="V32" s="686"/>
      <c r="W32" s="638">
        <v>0</v>
      </c>
      <c r="X32" s="685"/>
      <c r="Y32" s="686"/>
      <c r="Z32" s="299">
        <v>0</v>
      </c>
      <c r="AA32" s="685"/>
      <c r="AB32" s="686"/>
      <c r="AC32" s="638">
        <v>0</v>
      </c>
      <c r="AD32" s="685"/>
      <c r="AE32" s="686"/>
      <c r="AF32" s="638">
        <v>0</v>
      </c>
      <c r="AG32" s="685"/>
      <c r="AH32" s="685"/>
      <c r="AI32" s="340">
        <v>0</v>
      </c>
      <c r="AJ32" s="687"/>
      <c r="AK32" s="688"/>
      <c r="AL32" s="340">
        <v>0</v>
      </c>
      <c r="AM32" s="687"/>
      <c r="AN32" s="688"/>
      <c r="AO32" s="340">
        <v>0</v>
      </c>
      <c r="AP32" s="687"/>
      <c r="AQ32" s="688"/>
      <c r="AR32" s="340">
        <v>0</v>
      </c>
      <c r="AS32" s="687"/>
      <c r="AT32" s="688"/>
      <c r="AU32" s="340">
        <v>0</v>
      </c>
      <c r="AV32" s="687"/>
      <c r="AW32" s="688"/>
      <c r="AX32" s="340">
        <v>0</v>
      </c>
      <c r="AY32" s="687"/>
      <c r="AZ32" s="688"/>
      <c r="BA32" s="340">
        <v>0</v>
      </c>
      <c r="BB32" s="687"/>
      <c r="BC32" s="687"/>
      <c r="BD32" s="340">
        <v>0</v>
      </c>
      <c r="BE32" s="687"/>
      <c r="BF32" s="688"/>
      <c r="BG32" s="645">
        <v>0</v>
      </c>
      <c r="BH32" s="646"/>
      <c r="BI32" s="647"/>
      <c r="BJ32" s="689">
        <v>0</v>
      </c>
      <c r="BK32" s="649"/>
      <c r="BL32" s="650"/>
      <c r="BM32" s="690">
        <v>0</v>
      </c>
      <c r="BN32" s="691"/>
      <c r="BO32" s="677"/>
      <c r="BP32" s="689">
        <v>0</v>
      </c>
      <c r="BQ32" s="684"/>
      <c r="BR32" s="650"/>
      <c r="BS32" s="689">
        <v>0</v>
      </c>
      <c r="BT32" s="649"/>
      <c r="BU32" s="658"/>
      <c r="BV32" s="659">
        <v>125</v>
      </c>
      <c r="BW32" s="687"/>
      <c r="BX32" s="688"/>
      <c r="BY32" s="679">
        <v>125</v>
      </c>
      <c r="BZ32" s="543"/>
      <c r="CA32" s="658"/>
      <c r="CB32" s="659">
        <v>125</v>
      </c>
      <c r="CC32" s="660"/>
      <c r="CD32" s="660"/>
      <c r="CE32" s="340">
        <v>0</v>
      </c>
      <c r="CF32" s="692"/>
      <c r="CG32" s="693"/>
      <c r="CH32" s="340">
        <v>0</v>
      </c>
      <c r="CI32" s="692"/>
      <c r="CJ32" s="693"/>
      <c r="CK32" s="340">
        <v>0</v>
      </c>
      <c r="CL32" s="692"/>
      <c r="CM32" s="693"/>
      <c r="CN32" s="340">
        <v>25</v>
      </c>
      <c r="CO32" s="692"/>
      <c r="CP32" s="693"/>
      <c r="CQ32" s="340">
        <v>25</v>
      </c>
      <c r="CR32" s="692"/>
      <c r="CS32" s="693"/>
      <c r="CT32" s="340">
        <v>0</v>
      </c>
      <c r="CU32" s="692"/>
      <c r="CV32" s="693"/>
      <c r="CW32" s="340">
        <v>0</v>
      </c>
      <c r="CX32" s="692"/>
      <c r="CY32" s="693"/>
      <c r="CZ32" s="340">
        <v>0</v>
      </c>
      <c r="DA32" s="692"/>
      <c r="DB32" s="692"/>
      <c r="DC32" s="340">
        <v>0</v>
      </c>
      <c r="DD32" s="692"/>
      <c r="DE32" s="693"/>
      <c r="DF32" s="340">
        <v>0</v>
      </c>
      <c r="DG32" s="692"/>
      <c r="DH32" s="693"/>
      <c r="DI32" s="340">
        <v>0</v>
      </c>
      <c r="DJ32" s="692"/>
      <c r="DK32" s="693"/>
      <c r="DL32" s="340">
        <v>0</v>
      </c>
      <c r="DM32" s="692"/>
      <c r="DN32" s="693"/>
      <c r="DO32" s="340">
        <v>0</v>
      </c>
      <c r="DP32" s="692"/>
      <c r="DQ32" s="693"/>
      <c r="DR32" s="340">
        <v>0</v>
      </c>
      <c r="DS32" s="692"/>
      <c r="DT32" s="693"/>
      <c r="DU32" s="340">
        <v>0</v>
      </c>
      <c r="DV32" s="692"/>
      <c r="DW32" s="693"/>
      <c r="DX32" s="340">
        <v>0</v>
      </c>
      <c r="DY32" s="692"/>
      <c r="DZ32" s="693"/>
      <c r="EA32" s="340">
        <v>0</v>
      </c>
      <c r="EB32" s="692"/>
      <c r="EC32" s="693"/>
      <c r="ED32" s="340">
        <v>0</v>
      </c>
      <c r="EE32" s="692"/>
      <c r="EF32" s="693"/>
      <c r="EG32" s="340">
        <v>0</v>
      </c>
      <c r="EH32" s="692"/>
      <c r="EI32" s="693"/>
      <c r="EJ32" s="340">
        <v>0</v>
      </c>
      <c r="EK32" s="692"/>
      <c r="EL32" s="693"/>
      <c r="EM32" s="340">
        <v>0</v>
      </c>
      <c r="EN32" s="692"/>
      <c r="EO32" s="692"/>
      <c r="EP32" s="340">
        <v>0</v>
      </c>
      <c r="EQ32" s="692"/>
      <c r="ER32" s="693"/>
      <c r="ES32" s="340">
        <v>0</v>
      </c>
      <c r="ET32" s="692"/>
      <c r="EU32" s="693"/>
      <c r="EV32" s="340">
        <v>0</v>
      </c>
      <c r="EW32" s="692"/>
      <c r="EX32" s="693"/>
      <c r="EY32" s="340">
        <v>0</v>
      </c>
      <c r="EZ32" s="692"/>
      <c r="FA32" s="693"/>
      <c r="FB32" s="689">
        <v>0</v>
      </c>
      <c r="FC32" s="676"/>
      <c r="FD32" s="677"/>
      <c r="FE32" s="689">
        <v>0</v>
      </c>
      <c r="FF32" s="649"/>
      <c r="FG32" s="650"/>
      <c r="FH32" s="689">
        <v>0</v>
      </c>
      <c r="FI32" s="649"/>
      <c r="FJ32" s="650"/>
      <c r="FK32" s="689">
        <v>0</v>
      </c>
      <c r="FL32" s="649"/>
      <c r="FM32" s="650"/>
      <c r="FN32" s="689">
        <v>0</v>
      </c>
      <c r="FO32" s="649"/>
      <c r="FP32" s="650"/>
      <c r="FQ32" s="689">
        <v>0</v>
      </c>
      <c r="FR32" s="649"/>
      <c r="FS32" s="650"/>
      <c r="FT32" s="689">
        <v>0</v>
      </c>
      <c r="FU32" s="649"/>
      <c r="FV32" s="650"/>
      <c r="FW32" s="689">
        <v>0</v>
      </c>
      <c r="FX32" s="649"/>
      <c r="FY32" s="650"/>
      <c r="FZ32" s="689">
        <v>0</v>
      </c>
      <c r="GA32" s="649"/>
      <c r="GB32" s="650"/>
      <c r="GC32" s="689">
        <v>0</v>
      </c>
      <c r="GD32" s="649"/>
      <c r="GE32" s="650"/>
      <c r="GF32" s="689">
        <v>0</v>
      </c>
      <c r="GG32" s="649"/>
      <c r="GH32" s="650"/>
      <c r="GI32" s="689">
        <v>0</v>
      </c>
      <c r="GJ32" s="649"/>
      <c r="GK32" s="650"/>
      <c r="GL32" s="689">
        <v>0</v>
      </c>
      <c r="GM32" s="649"/>
      <c r="GN32" s="650"/>
      <c r="GO32" s="689">
        <v>0</v>
      </c>
      <c r="GP32" s="649"/>
      <c r="GQ32" s="650"/>
      <c r="GR32" s="689">
        <v>0</v>
      </c>
      <c r="GS32" s="649"/>
      <c r="GT32" s="650"/>
      <c r="GU32" s="689">
        <v>0</v>
      </c>
      <c r="GV32" s="649"/>
      <c r="GW32" s="650"/>
      <c r="GX32" s="689">
        <v>0</v>
      </c>
      <c r="GY32" s="649"/>
      <c r="GZ32" s="650"/>
      <c r="HA32" s="689">
        <v>0</v>
      </c>
      <c r="HB32" s="649"/>
      <c r="HC32" s="650"/>
      <c r="HD32" s="689">
        <v>0</v>
      </c>
      <c r="HE32" s="649"/>
      <c r="HF32" s="650"/>
      <c r="HG32" s="689">
        <v>0</v>
      </c>
      <c r="HH32" s="649"/>
      <c r="HI32" s="650"/>
      <c r="HJ32" s="689">
        <v>0</v>
      </c>
      <c r="HK32" s="649"/>
      <c r="HL32" s="650"/>
      <c r="HM32" s="689">
        <v>0</v>
      </c>
      <c r="HN32" s="649"/>
      <c r="HO32" s="650"/>
      <c r="HP32" s="689">
        <v>0</v>
      </c>
      <c r="HQ32" s="649"/>
      <c r="HR32" s="650"/>
      <c r="HS32" s="689">
        <v>0</v>
      </c>
      <c r="HT32" s="649"/>
      <c r="HU32" s="650"/>
      <c r="HV32" s="689">
        <v>0</v>
      </c>
      <c r="HW32" s="649"/>
      <c r="HX32" s="650"/>
      <c r="HY32" s="689">
        <v>0</v>
      </c>
      <c r="HZ32" s="649"/>
      <c r="IA32" s="650"/>
      <c r="IB32" s="689">
        <v>0</v>
      </c>
      <c r="IC32" s="649"/>
      <c r="ID32" s="650"/>
      <c r="IE32" s="689">
        <v>0</v>
      </c>
      <c r="IF32" s="649"/>
      <c r="IG32" s="650"/>
      <c r="IH32" s="689">
        <v>0</v>
      </c>
      <c r="II32" s="649"/>
      <c r="IJ32" s="650"/>
      <c r="IK32" s="689">
        <v>0</v>
      </c>
      <c r="IL32" s="649"/>
      <c r="IM32" s="650"/>
      <c r="IN32" s="582"/>
      <c r="IO32" s="588"/>
      <c r="IP32" s="581"/>
      <c r="IQ32" s="558"/>
      <c r="IR32" s="290"/>
      <c r="IS32" s="290"/>
      <c r="IT32" s="290"/>
      <c r="IU32" s="290"/>
      <c r="IV32" s="290"/>
      <c r="IW32" s="290"/>
      <c r="IX32" s="290"/>
      <c r="IY32" s="290"/>
      <c r="IZ32" s="290"/>
      <c r="JA32" s="290"/>
      <c r="JB32" s="290"/>
    </row>
    <row r="33" spans="1:262" ht="54.75">
      <c r="A33" s="329">
        <f t="shared" si="5"/>
        <v>15</v>
      </c>
      <c r="B33" s="586" t="s">
        <v>624</v>
      </c>
      <c r="C33" s="587" t="s">
        <v>304</v>
      </c>
      <c r="D33" s="589"/>
      <c r="E33" s="694">
        <f>$I$13</f>
        <v>9.634069508457152E-2</v>
      </c>
      <c r="F33" s="695"/>
      <c r="G33" s="696"/>
      <c r="H33" s="694">
        <f>$I$13</f>
        <v>9.634069508457152E-2</v>
      </c>
      <c r="I33" s="695"/>
      <c r="J33" s="697"/>
      <c r="K33" s="694">
        <f>$I$13</f>
        <v>9.634069508457152E-2</v>
      </c>
      <c r="L33" s="695"/>
      <c r="M33" s="697"/>
      <c r="N33" s="694">
        <f>$I$13</f>
        <v>9.634069508457152E-2</v>
      </c>
      <c r="O33" s="695"/>
      <c r="P33" s="697"/>
      <c r="Q33" s="694">
        <f>$I$13</f>
        <v>9.634069508457152E-2</v>
      </c>
      <c r="R33" s="695"/>
      <c r="S33" s="696"/>
      <c r="T33" s="694">
        <f>$I$13</f>
        <v>9.634069508457152E-2</v>
      </c>
      <c r="U33" s="695"/>
      <c r="V33" s="696"/>
      <c r="W33" s="699">
        <f>+$I$13</f>
        <v>9.634069508457152E-2</v>
      </c>
      <c r="X33" s="695"/>
      <c r="Y33" s="696"/>
      <c r="Z33" s="698">
        <f>$I$13</f>
        <v>9.634069508457152E-2</v>
      </c>
      <c r="AA33" s="695" t="s">
        <v>102</v>
      </c>
      <c r="AB33" s="696"/>
      <c r="AC33" s="694">
        <f>$I$13</f>
        <v>9.634069508457152E-2</v>
      </c>
      <c r="AD33" s="695"/>
      <c r="AE33" s="696"/>
      <c r="AF33" s="694">
        <f>$I$13</f>
        <v>9.634069508457152E-2</v>
      </c>
      <c r="AG33" s="695"/>
      <c r="AH33" s="695"/>
      <c r="AI33" s="700">
        <f>$I$13</f>
        <v>9.634069508457152E-2</v>
      </c>
      <c r="AJ33" s="701"/>
      <c r="AK33" s="702"/>
      <c r="AL33" s="700">
        <f>$I$13</f>
        <v>9.634069508457152E-2</v>
      </c>
      <c r="AM33" s="701"/>
      <c r="AN33" s="702"/>
      <c r="AO33" s="703">
        <f>$I$13</f>
        <v>9.634069508457152E-2</v>
      </c>
      <c r="AP33" s="704"/>
      <c r="AQ33" s="705"/>
      <c r="AR33" s="703">
        <f>$I$13</f>
        <v>9.634069508457152E-2</v>
      </c>
      <c r="AS33" s="704"/>
      <c r="AT33" s="705"/>
      <c r="AU33" s="703">
        <f>$I$13</f>
        <v>9.634069508457152E-2</v>
      </c>
      <c r="AV33" s="704"/>
      <c r="AW33" s="705"/>
      <c r="AX33" s="703">
        <f>$I$13</f>
        <v>9.634069508457152E-2</v>
      </c>
      <c r="AY33" s="704"/>
      <c r="AZ33" s="705"/>
      <c r="BA33" s="703">
        <f>$I$13</f>
        <v>9.634069508457152E-2</v>
      </c>
      <c r="BB33" s="704"/>
      <c r="BC33" s="704"/>
      <c r="BD33" s="703">
        <f>$I$13</f>
        <v>9.634069508457152E-2</v>
      </c>
      <c r="BE33" s="704"/>
      <c r="BF33" s="705"/>
      <c r="BG33" s="706">
        <f>$I$13</f>
        <v>9.634069508457152E-2</v>
      </c>
      <c r="BH33" s="707"/>
      <c r="BI33" s="708"/>
      <c r="BJ33" s="706">
        <f>$I$13</f>
        <v>9.634069508457152E-2</v>
      </c>
      <c r="BK33" s="709"/>
      <c r="BL33" s="710"/>
      <c r="BM33" s="711">
        <f>$I$13</f>
        <v>9.634069508457152E-2</v>
      </c>
      <c r="BN33" s="712"/>
      <c r="BO33" s="713"/>
      <c r="BP33" s="706">
        <f>$I$13</f>
        <v>9.634069508457152E-2</v>
      </c>
      <c r="BQ33" s="714"/>
      <c r="BR33" s="710"/>
      <c r="BS33" s="706">
        <f>$I$13</f>
        <v>9.634069508457152E-2</v>
      </c>
      <c r="BT33" s="709"/>
      <c r="BU33" s="717"/>
      <c r="BV33" s="715">
        <f>$I$13</f>
        <v>9.634069508457152E-2</v>
      </c>
      <c r="BW33" s="704"/>
      <c r="BX33" s="705"/>
      <c r="BY33" s="699">
        <f>$I$13</f>
        <v>9.634069508457152E-2</v>
      </c>
      <c r="BZ33" s="716"/>
      <c r="CA33" s="717"/>
      <c r="CB33" s="715">
        <f>$I$13</f>
        <v>9.634069508457152E-2</v>
      </c>
      <c r="CC33" s="718"/>
      <c r="CD33" s="718"/>
      <c r="CE33" s="703">
        <f>$I$13</f>
        <v>9.634069508457152E-2</v>
      </c>
      <c r="CF33" s="719"/>
      <c r="CG33" s="720"/>
      <c r="CH33" s="703">
        <f>$I$13</f>
        <v>9.634069508457152E-2</v>
      </c>
      <c r="CI33" s="719"/>
      <c r="CJ33" s="720"/>
      <c r="CK33" s="703">
        <f>$I$13</f>
        <v>9.634069508457152E-2</v>
      </c>
      <c r="CL33" s="719"/>
      <c r="CM33" s="720"/>
      <c r="CN33" s="703">
        <f>$I$13</f>
        <v>9.634069508457152E-2</v>
      </c>
      <c r="CO33" s="719"/>
      <c r="CP33" s="720"/>
      <c r="CQ33" s="703">
        <f>$I$13</f>
        <v>9.634069508457152E-2</v>
      </c>
      <c r="CR33" s="719"/>
      <c r="CS33" s="720"/>
      <c r="CT33" s="703">
        <f>$I$13</f>
        <v>9.634069508457152E-2</v>
      </c>
      <c r="CU33" s="801"/>
      <c r="CV33" s="720"/>
      <c r="CW33" s="703">
        <f>$I$13</f>
        <v>9.634069508457152E-2</v>
      </c>
      <c r="CX33" s="801"/>
      <c r="CY33" s="720"/>
      <c r="CZ33" s="703">
        <f>$I$13</f>
        <v>9.634069508457152E-2</v>
      </c>
      <c r="DA33" s="719"/>
      <c r="DB33" s="719"/>
      <c r="DC33" s="703">
        <f>$I$13</f>
        <v>9.634069508457152E-2</v>
      </c>
      <c r="DD33" s="719"/>
      <c r="DE33" s="720"/>
      <c r="DF33" s="703">
        <f>$I$13</f>
        <v>9.634069508457152E-2</v>
      </c>
      <c r="DG33" s="719"/>
      <c r="DH33" s="720"/>
      <c r="DI33" s="703">
        <f>$I$13</f>
        <v>9.634069508457152E-2</v>
      </c>
      <c r="DJ33" s="719"/>
      <c r="DK33" s="720"/>
      <c r="DL33" s="703">
        <f>$I$13</f>
        <v>9.634069508457152E-2</v>
      </c>
      <c r="DM33" s="719"/>
      <c r="DN33" s="720"/>
      <c r="DO33" s="703">
        <f>$I$13</f>
        <v>9.634069508457152E-2</v>
      </c>
      <c r="DP33" s="719"/>
      <c r="DQ33" s="720"/>
      <c r="DR33" s="703">
        <f>$I$13</f>
        <v>9.634069508457152E-2</v>
      </c>
      <c r="DS33" s="719"/>
      <c r="DT33" s="720"/>
      <c r="DU33" s="703">
        <f>$I$13</f>
        <v>9.634069508457152E-2</v>
      </c>
      <c r="DV33" s="719"/>
      <c r="DW33" s="720"/>
      <c r="DX33" s="703">
        <f>$I$13</f>
        <v>9.634069508457152E-2</v>
      </c>
      <c r="DY33" s="719"/>
      <c r="DZ33" s="720"/>
      <c r="EA33" s="703">
        <f>$I$13</f>
        <v>9.634069508457152E-2</v>
      </c>
      <c r="EB33" s="719"/>
      <c r="EC33" s="720"/>
      <c r="ED33" s="703">
        <f>$I$13</f>
        <v>9.634069508457152E-2</v>
      </c>
      <c r="EE33" s="719"/>
      <c r="EF33" s="720"/>
      <c r="EG33" s="703">
        <f>$I$13</f>
        <v>9.634069508457152E-2</v>
      </c>
      <c r="EH33" s="719"/>
      <c r="EI33" s="720"/>
      <c r="EJ33" s="703">
        <f>$I$13</f>
        <v>9.634069508457152E-2</v>
      </c>
      <c r="EK33" s="719"/>
      <c r="EL33" s="720"/>
      <c r="EM33" s="703">
        <f>$I$13</f>
        <v>9.634069508457152E-2</v>
      </c>
      <c r="EN33" s="719"/>
      <c r="EO33" s="719"/>
      <c r="EP33" s="703">
        <f>$I$13</f>
        <v>9.634069508457152E-2</v>
      </c>
      <c r="EQ33" s="719"/>
      <c r="ER33" s="720"/>
      <c r="ES33" s="703">
        <f>$I$13</f>
        <v>9.634069508457152E-2</v>
      </c>
      <c r="ET33" s="719"/>
      <c r="EU33" s="720"/>
      <c r="EV33" s="703">
        <f>$I$13</f>
        <v>9.634069508457152E-2</v>
      </c>
      <c r="EW33" s="719"/>
      <c r="EX33" s="720"/>
      <c r="EY33" s="703">
        <f>$I$13</f>
        <v>9.634069508457152E-2</v>
      </c>
      <c r="EZ33" s="719"/>
      <c r="FA33" s="720"/>
      <c r="FB33" s="706">
        <f>$I$13</f>
        <v>9.634069508457152E-2</v>
      </c>
      <c r="FC33" s="712"/>
      <c r="FD33" s="713"/>
      <c r="FE33" s="706">
        <f>$I$13</f>
        <v>9.634069508457152E-2</v>
      </c>
      <c r="FF33" s="709"/>
      <c r="FG33" s="710"/>
      <c r="FH33" s="706">
        <f>$I$13</f>
        <v>9.634069508457152E-2</v>
      </c>
      <c r="FI33" s="709"/>
      <c r="FJ33" s="710"/>
      <c r="FK33" s="706">
        <f>$I$13</f>
        <v>9.634069508457152E-2</v>
      </c>
      <c r="FL33" s="709"/>
      <c r="FM33" s="710"/>
      <c r="FN33" s="706">
        <f>$I$13</f>
        <v>9.634069508457152E-2</v>
      </c>
      <c r="FO33" s="709"/>
      <c r="FP33" s="710"/>
      <c r="FQ33" s="706">
        <f>$I$13</f>
        <v>9.634069508457152E-2</v>
      </c>
      <c r="FR33" s="709"/>
      <c r="FS33" s="710"/>
      <c r="FT33" s="706">
        <f>$I$13</f>
        <v>9.634069508457152E-2</v>
      </c>
      <c r="FU33" s="709"/>
      <c r="FV33" s="710"/>
      <c r="FW33" s="706">
        <f>$I$13</f>
        <v>9.634069508457152E-2</v>
      </c>
      <c r="FX33" s="709"/>
      <c r="FY33" s="710"/>
      <c r="FZ33" s="706">
        <f>$I$13</f>
        <v>9.634069508457152E-2</v>
      </c>
      <c r="GA33" s="709"/>
      <c r="GB33" s="710"/>
      <c r="GC33" s="706">
        <f>$I$13</f>
        <v>9.634069508457152E-2</v>
      </c>
      <c r="GD33" s="709"/>
      <c r="GE33" s="710"/>
      <c r="GF33" s="706">
        <f>$I$13</f>
        <v>9.634069508457152E-2</v>
      </c>
      <c r="GG33" s="709"/>
      <c r="GH33" s="710"/>
      <c r="GI33" s="706">
        <f>$I$13</f>
        <v>9.634069508457152E-2</v>
      </c>
      <c r="GJ33" s="709"/>
      <c r="GK33" s="710"/>
      <c r="GL33" s="706">
        <f>$I$13</f>
        <v>9.634069508457152E-2</v>
      </c>
      <c r="GM33" s="709"/>
      <c r="GN33" s="710"/>
      <c r="GO33" s="706">
        <f t="shared" ref="GO33" si="6">$I$13</f>
        <v>9.634069508457152E-2</v>
      </c>
      <c r="GP33" s="709"/>
      <c r="GQ33" s="710"/>
      <c r="GR33" s="706">
        <f t="shared" ref="GR33" si="7">$I$13</f>
        <v>9.634069508457152E-2</v>
      </c>
      <c r="GS33" s="709"/>
      <c r="GT33" s="710"/>
      <c r="GU33" s="706">
        <f t="shared" ref="GU33" si="8">$I$13</f>
        <v>9.634069508457152E-2</v>
      </c>
      <c r="GV33" s="709"/>
      <c r="GW33" s="710"/>
      <c r="GX33" s="706">
        <f t="shared" ref="GX33" si="9">$I$13</f>
        <v>9.634069508457152E-2</v>
      </c>
      <c r="GY33" s="709"/>
      <c r="GZ33" s="710"/>
      <c r="HA33" s="706">
        <f t="shared" ref="HA33" si="10">$I$13</f>
        <v>9.634069508457152E-2</v>
      </c>
      <c r="HB33" s="709"/>
      <c r="HC33" s="710"/>
      <c r="HD33" s="706">
        <f t="shared" ref="HD33" si="11">$I$13</f>
        <v>9.634069508457152E-2</v>
      </c>
      <c r="HE33" s="709"/>
      <c r="HF33" s="710"/>
      <c r="HG33" s="706">
        <f t="shared" ref="HG33" si="12">$I$13</f>
        <v>9.634069508457152E-2</v>
      </c>
      <c r="HH33" s="709"/>
      <c r="HI33" s="710"/>
      <c r="HJ33" s="706">
        <f t="shared" ref="HJ33" si="13">$I$13</f>
        <v>9.634069508457152E-2</v>
      </c>
      <c r="HK33" s="709"/>
      <c r="HL33" s="710"/>
      <c r="HM33" s="706">
        <f t="shared" ref="HM33" si="14">$I$13</f>
        <v>9.634069508457152E-2</v>
      </c>
      <c r="HN33" s="709"/>
      <c r="HO33" s="710"/>
      <c r="HP33" s="706">
        <f t="shared" ref="HP33" si="15">$I$13</f>
        <v>9.634069508457152E-2</v>
      </c>
      <c r="HQ33" s="709"/>
      <c r="HR33" s="710"/>
      <c r="HS33" s="706">
        <f t="shared" ref="HS33" si="16">$I$13</f>
        <v>9.634069508457152E-2</v>
      </c>
      <c r="HT33" s="709"/>
      <c r="HU33" s="710"/>
      <c r="HV33" s="706">
        <f t="shared" ref="HV33" si="17">$I$13</f>
        <v>9.634069508457152E-2</v>
      </c>
      <c r="HW33" s="709"/>
      <c r="HX33" s="710"/>
      <c r="HY33" s="706">
        <f t="shared" ref="HY33" si="18">$I$13</f>
        <v>9.634069508457152E-2</v>
      </c>
      <c r="HZ33" s="709"/>
      <c r="IA33" s="710"/>
      <c r="IB33" s="706">
        <f t="shared" ref="IB33" si="19">$I$13</f>
        <v>9.634069508457152E-2</v>
      </c>
      <c r="IC33" s="709"/>
      <c r="ID33" s="710"/>
      <c r="IE33" s="706">
        <f t="shared" ref="IE33" si="20">$I$13</f>
        <v>9.634069508457152E-2</v>
      </c>
      <c r="IF33" s="709"/>
      <c r="IG33" s="710"/>
      <c r="IH33" s="706">
        <f t="shared" ref="IH33" si="21">$I$13</f>
        <v>9.634069508457152E-2</v>
      </c>
      <c r="II33" s="709"/>
      <c r="IJ33" s="710"/>
      <c r="IK33" s="706">
        <f t="shared" ref="IK33" si="22">$I$13</f>
        <v>9.634069508457152E-2</v>
      </c>
      <c r="IL33" s="709"/>
      <c r="IM33" s="710"/>
      <c r="IN33" s="777"/>
      <c r="IO33" s="588"/>
      <c r="IP33" s="581"/>
      <c r="IQ33" s="558"/>
      <c r="IR33" s="290"/>
      <c r="IS33" s="290"/>
      <c r="IT33" s="290"/>
      <c r="IU33" s="290"/>
      <c r="IV33" s="290"/>
      <c r="IW33" s="290"/>
      <c r="IX33" s="290"/>
      <c r="IY33" s="290"/>
      <c r="IZ33" s="290"/>
      <c r="JA33" s="290"/>
      <c r="JB33" s="290"/>
    </row>
    <row r="34" spans="1:262" ht="39" customHeight="1">
      <c r="A34" s="329">
        <f t="shared" si="5"/>
        <v>16</v>
      </c>
      <c r="B34" s="586" t="s">
        <v>633</v>
      </c>
      <c r="C34" s="587" t="s">
        <v>443</v>
      </c>
      <c r="D34" s="589"/>
      <c r="E34" s="694">
        <f>(E$32/100*$I$15)+E$33</f>
        <v>9.634069508457152E-2</v>
      </c>
      <c r="F34" s="695"/>
      <c r="G34" s="696"/>
      <c r="H34" s="694">
        <f>(H$32/100*$I$15)+H$33</f>
        <v>9.634069508457152E-2</v>
      </c>
      <c r="I34" s="695"/>
      <c r="J34" s="697"/>
      <c r="K34" s="694">
        <f>(K$32/100*$I$15)+K$33</f>
        <v>9.634069508457152E-2</v>
      </c>
      <c r="L34" s="695"/>
      <c r="M34" s="697"/>
      <c r="N34" s="694">
        <f>(N$32/100*$I$15)+N$33</f>
        <v>9.634069508457152E-2</v>
      </c>
      <c r="O34" s="695"/>
      <c r="P34" s="697"/>
      <c r="Q34" s="694">
        <f>(Q$32/100*$I$15)+Q$33</f>
        <v>9.634069508457152E-2</v>
      </c>
      <c r="R34" s="695"/>
      <c r="S34" s="696"/>
      <c r="T34" s="694">
        <f>(T$32/100*$I$15)+T$33</f>
        <v>9.634069508457152E-2</v>
      </c>
      <c r="U34" s="695"/>
      <c r="V34" s="696"/>
      <c r="W34" s="694">
        <f>(W$32/100*$I$15)+W$33</f>
        <v>9.634069508457152E-2</v>
      </c>
      <c r="X34" s="695"/>
      <c r="Y34" s="696"/>
      <c r="Z34" s="698">
        <f>(Z$32/100*$I$15)+Z$33</f>
        <v>9.634069508457152E-2</v>
      </c>
      <c r="AA34" s="695"/>
      <c r="AB34" s="696"/>
      <c r="AC34" s="694">
        <f>(AC$32/100*$I$15)+AC$33</f>
        <v>9.634069508457152E-2</v>
      </c>
      <c r="AD34" s="695"/>
      <c r="AE34" s="696"/>
      <c r="AF34" s="694">
        <f>(AF$32/100*$I$15)+AF$33</f>
        <v>9.634069508457152E-2</v>
      </c>
      <c r="AG34" s="695"/>
      <c r="AH34" s="695"/>
      <c r="AI34" s="700">
        <f>(AI$32/100*$I$15)+AI$33</f>
        <v>9.634069508457152E-2</v>
      </c>
      <c r="AJ34" s="701"/>
      <c r="AK34" s="702"/>
      <c r="AL34" s="700">
        <f>(AL$32/100*$I$15)+AL$33</f>
        <v>9.634069508457152E-2</v>
      </c>
      <c r="AM34" s="701"/>
      <c r="AN34" s="702"/>
      <c r="AO34" s="703">
        <f>(AO$32/100*$I$15)+AO$33</f>
        <v>9.634069508457152E-2</v>
      </c>
      <c r="AP34" s="704"/>
      <c r="AQ34" s="705"/>
      <c r="AR34" s="703">
        <f>(AR$32/100*$I$15)+AR$33</f>
        <v>9.634069508457152E-2</v>
      </c>
      <c r="AS34" s="704"/>
      <c r="AT34" s="705"/>
      <c r="AU34" s="703">
        <f>(AU$32/100*$I$15)+AU$33</f>
        <v>9.634069508457152E-2</v>
      </c>
      <c r="AV34" s="704"/>
      <c r="AW34" s="705"/>
      <c r="AX34" s="703">
        <f>(AX$32/100*$I$15)+AX$33</f>
        <v>9.634069508457152E-2</v>
      </c>
      <c r="AY34" s="704"/>
      <c r="AZ34" s="705"/>
      <c r="BA34" s="703">
        <f>(BA$32/100*$I$15)+BA$33</f>
        <v>9.634069508457152E-2</v>
      </c>
      <c r="BB34" s="704"/>
      <c r="BC34" s="704"/>
      <c r="BD34" s="703">
        <f>(BD$32/100*$I$15)+BD$33</f>
        <v>9.634069508457152E-2</v>
      </c>
      <c r="BE34" s="704"/>
      <c r="BF34" s="705"/>
      <c r="BG34" s="706">
        <f>(BG$32/100*$I$15)+BG$33</f>
        <v>9.634069508457152E-2</v>
      </c>
      <c r="BH34" s="707"/>
      <c r="BI34" s="708"/>
      <c r="BJ34" s="706">
        <f>(BJ$32/100*$I$15)+BJ$33</f>
        <v>9.634069508457152E-2</v>
      </c>
      <c r="BK34" s="709"/>
      <c r="BL34" s="710"/>
      <c r="BM34" s="711">
        <f>(BM$32/100*$I$15)+BM$33</f>
        <v>9.634069508457152E-2</v>
      </c>
      <c r="BN34" s="712"/>
      <c r="BO34" s="713"/>
      <c r="BP34" s="706">
        <f>(BP$32/100*$I$15)+BP$33</f>
        <v>9.634069508457152E-2</v>
      </c>
      <c r="BQ34" s="714"/>
      <c r="BR34" s="710"/>
      <c r="BS34" s="706">
        <f>(BS$32/100*$I$15)+BS$33</f>
        <v>9.634069508457152E-2</v>
      </c>
      <c r="BT34" s="709"/>
      <c r="BU34" s="717"/>
      <c r="BV34" s="715">
        <f>(BV$32/100*$I$15)+BV$33</f>
        <v>0.10377195966270103</v>
      </c>
      <c r="BW34" s="704"/>
      <c r="BX34" s="705"/>
      <c r="BY34" s="699">
        <f>(BY$32/100*$I$15)+BY$33</f>
        <v>0.10377195966270103</v>
      </c>
      <c r="BZ34" s="716"/>
      <c r="CA34" s="717"/>
      <c r="CB34" s="715">
        <f>(CB$32/100*$I$15)+CB$33</f>
        <v>0.10377195966270103</v>
      </c>
      <c r="CC34" s="718"/>
      <c r="CD34" s="718"/>
      <c r="CE34" s="699">
        <f>(CE$32/100*$I$15)+CE$33</f>
        <v>9.634069508457152E-2</v>
      </c>
      <c r="CF34" s="719"/>
      <c r="CG34" s="720"/>
      <c r="CH34" s="699">
        <f>(CH$32/100*$I$15)+CH$33</f>
        <v>9.634069508457152E-2</v>
      </c>
      <c r="CI34" s="719"/>
      <c r="CJ34" s="720"/>
      <c r="CK34" s="699">
        <f>(CK$32/100*$I$15)+CK$33</f>
        <v>9.634069508457152E-2</v>
      </c>
      <c r="CL34" s="719"/>
      <c r="CM34" s="720"/>
      <c r="CN34" s="703">
        <f>(CN$32/100*$I$15)+CN$33</f>
        <v>9.7826948000197422E-2</v>
      </c>
      <c r="CO34" s="719"/>
      <c r="CP34" s="720"/>
      <c r="CQ34" s="703">
        <f>(CQ$32/100*$I$15)+CQ$33</f>
        <v>9.7826948000197422E-2</v>
      </c>
      <c r="CR34" s="719"/>
      <c r="CS34" s="720"/>
      <c r="CT34" s="703">
        <f>(CT$32/100*$I$15)+CT$33</f>
        <v>9.634069508457152E-2</v>
      </c>
      <c r="CU34" s="801"/>
      <c r="CV34" s="720"/>
      <c r="CW34" s="703">
        <f>(CW$32/100*$I$15)+CW$33</f>
        <v>9.634069508457152E-2</v>
      </c>
      <c r="CX34" s="801"/>
      <c r="CY34" s="720"/>
      <c r="CZ34" s="703">
        <f>(CZ$32/100*$I$15)+CZ$33</f>
        <v>9.634069508457152E-2</v>
      </c>
      <c r="DA34" s="719"/>
      <c r="DB34" s="719"/>
      <c r="DC34" s="703">
        <f>(DC$32/100*$I$15)+DC$33</f>
        <v>9.634069508457152E-2</v>
      </c>
      <c r="DD34" s="719"/>
      <c r="DE34" s="720"/>
      <c r="DF34" s="703">
        <f>(DF$32/100*$I$15)+DF$33</f>
        <v>9.634069508457152E-2</v>
      </c>
      <c r="DG34" s="719"/>
      <c r="DH34" s="720"/>
      <c r="DI34" s="703">
        <f>(DI$32/100*$I$15)+DI$33</f>
        <v>9.634069508457152E-2</v>
      </c>
      <c r="DJ34" s="719"/>
      <c r="DK34" s="720"/>
      <c r="DL34" s="703">
        <f>(DL$32/100*$I$15)+DL$33</f>
        <v>9.634069508457152E-2</v>
      </c>
      <c r="DM34" s="719"/>
      <c r="DN34" s="720"/>
      <c r="DO34" s="703">
        <f>(DO$32/100*$I$15)+DO$33</f>
        <v>9.634069508457152E-2</v>
      </c>
      <c r="DP34" s="719"/>
      <c r="DQ34" s="720"/>
      <c r="DR34" s="703">
        <f>(DR$32/100*$I$15)+DR$33</f>
        <v>9.634069508457152E-2</v>
      </c>
      <c r="DS34" s="719"/>
      <c r="DT34" s="720"/>
      <c r="DU34" s="703">
        <f>(DU$32/100*$I$15)+DU$33</f>
        <v>9.634069508457152E-2</v>
      </c>
      <c r="DV34" s="719"/>
      <c r="DW34" s="720"/>
      <c r="DX34" s="703">
        <f>(DX$32/100*$I$15)+DX$33</f>
        <v>9.634069508457152E-2</v>
      </c>
      <c r="DY34" s="719"/>
      <c r="DZ34" s="720"/>
      <c r="EA34" s="703">
        <f>(EA$32/100*$I$15)+EA$33</f>
        <v>9.634069508457152E-2</v>
      </c>
      <c r="EB34" s="719"/>
      <c r="EC34" s="720"/>
      <c r="ED34" s="703">
        <f>(ED$32/100*$I$15)+ED$33</f>
        <v>9.634069508457152E-2</v>
      </c>
      <c r="EE34" s="719"/>
      <c r="EF34" s="720"/>
      <c r="EG34" s="703">
        <f>(EG$32/100*$I$15)+EG$33</f>
        <v>9.634069508457152E-2</v>
      </c>
      <c r="EH34" s="719"/>
      <c r="EI34" s="720"/>
      <c r="EJ34" s="703">
        <f>(EJ$32/100*$I$15)+EJ$33</f>
        <v>9.634069508457152E-2</v>
      </c>
      <c r="EK34" s="719"/>
      <c r="EL34" s="720"/>
      <c r="EM34" s="703">
        <f>(EM$32/100*$I$15)+EM$33</f>
        <v>9.634069508457152E-2</v>
      </c>
      <c r="EN34" s="719"/>
      <c r="EO34" s="719"/>
      <c r="EP34" s="703">
        <f>(EP$32/100*$I$15)+EP$33</f>
        <v>9.634069508457152E-2</v>
      </c>
      <c r="EQ34" s="719"/>
      <c r="ER34" s="720"/>
      <c r="ES34" s="703">
        <f>(ES$32/100*$I$15)+ES$33</f>
        <v>9.634069508457152E-2</v>
      </c>
      <c r="ET34" s="719"/>
      <c r="EU34" s="720"/>
      <c r="EV34" s="703">
        <f>(EV$32/100*$I$15)+EV$33</f>
        <v>9.634069508457152E-2</v>
      </c>
      <c r="EW34" s="719"/>
      <c r="EX34" s="720"/>
      <c r="EY34" s="703">
        <f>(EY$32/100*$I$15)+EY$33</f>
        <v>9.634069508457152E-2</v>
      </c>
      <c r="EZ34" s="719"/>
      <c r="FA34" s="720"/>
      <c r="FB34" s="706">
        <f>(FB$32/100*$I$15)+FB$33</f>
        <v>9.634069508457152E-2</v>
      </c>
      <c r="FC34" s="712"/>
      <c r="FD34" s="713"/>
      <c r="FE34" s="706">
        <f>(FE$32/100*$I$15)+FE$33</f>
        <v>9.634069508457152E-2</v>
      </c>
      <c r="FF34" s="709"/>
      <c r="FG34" s="710"/>
      <c r="FH34" s="706">
        <f>(FH$32/100*$I$15)+FH$33</f>
        <v>9.634069508457152E-2</v>
      </c>
      <c r="FI34" s="709"/>
      <c r="FJ34" s="710"/>
      <c r="FK34" s="706">
        <f>(FK$32/100*$I$15)+FK$33</f>
        <v>9.634069508457152E-2</v>
      </c>
      <c r="FL34" s="709"/>
      <c r="FM34" s="710"/>
      <c r="FN34" s="706">
        <f>(FN$32/100*$I$15)+FN$33</f>
        <v>9.634069508457152E-2</v>
      </c>
      <c r="FO34" s="709"/>
      <c r="FP34" s="710"/>
      <c r="FQ34" s="706">
        <f>(FQ$32/100*$I$15)+FQ$33</f>
        <v>9.634069508457152E-2</v>
      </c>
      <c r="FR34" s="709"/>
      <c r="FS34" s="710"/>
      <c r="FT34" s="706">
        <f>(FT$32/100*$I$15)+FT$33</f>
        <v>9.634069508457152E-2</v>
      </c>
      <c r="FU34" s="709"/>
      <c r="FV34" s="710"/>
      <c r="FW34" s="706">
        <f>(FW$32/100*$I$15)+FW$33</f>
        <v>9.634069508457152E-2</v>
      </c>
      <c r="FX34" s="709"/>
      <c r="FY34" s="710"/>
      <c r="FZ34" s="706">
        <f>(FZ$32/100*$I$15)+FZ$33</f>
        <v>9.634069508457152E-2</v>
      </c>
      <c r="GA34" s="709"/>
      <c r="GB34" s="710"/>
      <c r="GC34" s="706">
        <f>(GC$32/100*$I$15)+GC$33</f>
        <v>9.634069508457152E-2</v>
      </c>
      <c r="GD34" s="709"/>
      <c r="GE34" s="710"/>
      <c r="GF34" s="706">
        <f>(GF$32/100*$I$15)+GF$33</f>
        <v>9.634069508457152E-2</v>
      </c>
      <c r="GG34" s="709"/>
      <c r="GH34" s="710"/>
      <c r="GI34" s="706">
        <f>(GI$32/100*$I$15)+GI$33</f>
        <v>9.634069508457152E-2</v>
      </c>
      <c r="GJ34" s="709"/>
      <c r="GK34" s="710"/>
      <c r="GL34" s="706">
        <f>(GL$32/100*$I$15)+GL$33</f>
        <v>9.634069508457152E-2</v>
      </c>
      <c r="GM34" s="709"/>
      <c r="GN34" s="710"/>
      <c r="GO34" s="706">
        <f>(GO$32/100*$I$15)+GO$33</f>
        <v>9.634069508457152E-2</v>
      </c>
      <c r="GP34" s="709"/>
      <c r="GQ34" s="710"/>
      <c r="GR34" s="706">
        <f t="shared" ref="GR34" si="23">(GR$32/100*$I$15)+GR$33</f>
        <v>9.634069508457152E-2</v>
      </c>
      <c r="GS34" s="709"/>
      <c r="GT34" s="710"/>
      <c r="GU34" s="706">
        <f t="shared" ref="GU34" si="24">(GU$32/100*$I$15)+GU$33</f>
        <v>9.634069508457152E-2</v>
      </c>
      <c r="GV34" s="709"/>
      <c r="GW34" s="710"/>
      <c r="GX34" s="706">
        <f t="shared" ref="GX34" si="25">(GX$32/100*$I$15)+GX$33</f>
        <v>9.634069508457152E-2</v>
      </c>
      <c r="GY34" s="709"/>
      <c r="GZ34" s="710"/>
      <c r="HA34" s="706">
        <f t="shared" ref="HA34" si="26">(HA$32/100*$I$15)+HA$33</f>
        <v>9.634069508457152E-2</v>
      </c>
      <c r="HB34" s="709"/>
      <c r="HC34" s="710"/>
      <c r="HD34" s="706">
        <f t="shared" ref="HD34" si="27">(HD$32/100*$I$15)+HD$33</f>
        <v>9.634069508457152E-2</v>
      </c>
      <c r="HE34" s="709"/>
      <c r="HF34" s="710"/>
      <c r="HG34" s="706">
        <f t="shared" ref="HG34" si="28">(HG$32/100*$I$15)+HG$33</f>
        <v>9.634069508457152E-2</v>
      </c>
      <c r="HH34" s="709"/>
      <c r="HI34" s="710"/>
      <c r="HJ34" s="706">
        <f t="shared" ref="HJ34" si="29">(HJ$32/100*$I$15)+HJ$33</f>
        <v>9.634069508457152E-2</v>
      </c>
      <c r="HK34" s="709"/>
      <c r="HL34" s="710"/>
      <c r="HM34" s="706">
        <f t="shared" ref="HM34" si="30">(HM$32/100*$I$15)+HM$33</f>
        <v>9.634069508457152E-2</v>
      </c>
      <c r="HN34" s="709"/>
      <c r="HO34" s="710"/>
      <c r="HP34" s="706">
        <f t="shared" ref="HP34" si="31">(HP$32/100*$I$15)+HP$33</f>
        <v>9.634069508457152E-2</v>
      </c>
      <c r="HQ34" s="709"/>
      <c r="HR34" s="710"/>
      <c r="HS34" s="706">
        <f t="shared" ref="HS34" si="32">(HS$32/100*$I$15)+HS$33</f>
        <v>9.634069508457152E-2</v>
      </c>
      <c r="HT34" s="709"/>
      <c r="HU34" s="710"/>
      <c r="HV34" s="706">
        <f t="shared" ref="HV34" si="33">(HV$32/100*$I$15)+HV$33</f>
        <v>9.634069508457152E-2</v>
      </c>
      <c r="HW34" s="709"/>
      <c r="HX34" s="710"/>
      <c r="HY34" s="706">
        <f t="shared" ref="HY34" si="34">(HY$32/100*$I$15)+HY$33</f>
        <v>9.634069508457152E-2</v>
      </c>
      <c r="HZ34" s="709"/>
      <c r="IA34" s="710"/>
      <c r="IB34" s="706">
        <f t="shared" ref="IB34" si="35">(IB$32/100*$I$15)+IB$33</f>
        <v>9.634069508457152E-2</v>
      </c>
      <c r="IC34" s="709"/>
      <c r="ID34" s="710"/>
      <c r="IE34" s="706">
        <f t="shared" ref="IE34" si="36">(IE$32/100*$I$15)+IE$33</f>
        <v>9.634069508457152E-2</v>
      </c>
      <c r="IF34" s="709"/>
      <c r="IG34" s="710"/>
      <c r="IH34" s="706">
        <f t="shared" ref="IH34" si="37">(IH$32/100*$I$15)+IH$33</f>
        <v>9.634069508457152E-2</v>
      </c>
      <c r="II34" s="709"/>
      <c r="IJ34" s="710"/>
      <c r="IK34" s="706">
        <f t="shared" ref="IK34" si="38">(IK$32/100*$I$15)+IK$33</f>
        <v>9.634069508457152E-2</v>
      </c>
      <c r="IL34" s="709"/>
      <c r="IM34" s="710"/>
      <c r="IN34" s="582"/>
      <c r="IO34" s="588"/>
      <c r="IP34" s="581"/>
      <c r="IQ34" s="558"/>
      <c r="IR34" s="290"/>
      <c r="IS34" s="290"/>
      <c r="IT34" s="290"/>
      <c r="IU34" s="290"/>
      <c r="IV34" s="290"/>
      <c r="IW34" s="290"/>
      <c r="IX34" s="290"/>
      <c r="IY34" s="290"/>
      <c r="IZ34" s="290"/>
      <c r="JA34" s="290"/>
      <c r="JB34" s="290"/>
    </row>
    <row r="35" spans="1:262" s="811" customFormat="1" ht="54.75" customHeight="1">
      <c r="A35" s="340">
        <v>17</v>
      </c>
      <c r="B35" s="580" t="s">
        <v>205</v>
      </c>
      <c r="C35" s="587" t="s">
        <v>634</v>
      </c>
      <c r="D35" s="589"/>
      <c r="E35" s="1358">
        <v>20645601.609999996</v>
      </c>
      <c r="F35" s="721"/>
      <c r="G35" s="809">
        <v>0</v>
      </c>
      <c r="H35" s="1358">
        <v>8069022.0199999996</v>
      </c>
      <c r="I35" s="721"/>
      <c r="J35" s="683"/>
      <c r="K35" s="722">
        <v>86467720.890000001</v>
      </c>
      <c r="L35" s="721"/>
      <c r="M35" s="683"/>
      <c r="N35" s="722">
        <v>22188863.09</v>
      </c>
      <c r="O35" s="721"/>
      <c r="P35" s="683"/>
      <c r="Q35" s="722">
        <v>27005248.349999998</v>
      </c>
      <c r="R35" s="721"/>
      <c r="S35" s="683"/>
      <c r="T35" s="722">
        <v>25654455.359999999</v>
      </c>
      <c r="U35" s="721"/>
      <c r="V35" s="683"/>
      <c r="W35" s="722">
        <v>15731554.18</v>
      </c>
      <c r="X35" s="721"/>
      <c r="Y35" s="683"/>
      <c r="Z35" s="634">
        <v>6961495</v>
      </c>
      <c r="AA35" s="721"/>
      <c r="AB35" s="683"/>
      <c r="AC35" s="648">
        <v>21014432.776666667</v>
      </c>
      <c r="AD35" s="721"/>
      <c r="AE35" s="683"/>
      <c r="AF35" s="648">
        <v>27988.35</v>
      </c>
      <c r="AG35" s="721"/>
      <c r="AH35" s="721"/>
      <c r="AI35" s="648">
        <v>9158917.9100000001</v>
      </c>
      <c r="AJ35" s="724"/>
      <c r="AK35" s="721"/>
      <c r="AL35" s="648">
        <v>20626990.686070856</v>
      </c>
      <c r="AM35" s="724"/>
      <c r="AN35" s="683"/>
      <c r="AO35" s="648">
        <v>21170272.50023846</v>
      </c>
      <c r="AP35" s="724"/>
      <c r="AQ35" s="721"/>
      <c r="AR35" s="648">
        <v>77234029.520000011</v>
      </c>
      <c r="AS35" s="726"/>
      <c r="AT35" s="727"/>
      <c r="AU35" s="648">
        <v>14404841.620000001</v>
      </c>
      <c r="AV35" s="641"/>
      <c r="AW35" s="725"/>
      <c r="AX35" s="648">
        <v>18664930.664499998</v>
      </c>
      <c r="AY35" s="724"/>
      <c r="AZ35" s="725"/>
      <c r="BA35" s="648">
        <v>6390403.345499998</v>
      </c>
      <c r="BB35" s="724"/>
      <c r="BC35" s="724"/>
      <c r="BD35" s="648">
        <v>46035636.970000006</v>
      </c>
      <c r="BE35" s="728"/>
      <c r="BF35" s="1127"/>
      <c r="BG35" s="648">
        <v>15865266.993426396</v>
      </c>
      <c r="BH35" s="730"/>
      <c r="BI35" s="647"/>
      <c r="BJ35" s="648">
        <v>21732218.259999998</v>
      </c>
      <c r="BK35" s="649"/>
      <c r="BL35" s="650"/>
      <c r="BM35" s="648">
        <v>62938141.770985924</v>
      </c>
      <c r="BN35" s="731"/>
      <c r="BO35" s="677"/>
      <c r="BP35" s="648">
        <v>72376947.600000009</v>
      </c>
      <c r="BQ35" s="1350"/>
      <c r="BR35" s="677"/>
      <c r="BS35" s="648">
        <v>11276182.890000001</v>
      </c>
      <c r="BT35" s="1350"/>
      <c r="BU35" s="650"/>
      <c r="BV35" s="648">
        <v>5857687</v>
      </c>
      <c r="BW35" s="724"/>
      <c r="BX35" s="725"/>
      <c r="BY35" s="648">
        <v>40538248</v>
      </c>
      <c r="BZ35" s="543"/>
      <c r="CA35" s="658"/>
      <c r="CB35" s="648">
        <v>721881197.22000003</v>
      </c>
      <c r="CC35" s="660"/>
      <c r="CD35" s="660"/>
      <c r="CE35" s="648">
        <v>356333540.36259401</v>
      </c>
      <c r="CF35" s="60"/>
      <c r="CG35" s="733"/>
      <c r="CH35" s="648">
        <v>439023932.71999997</v>
      </c>
      <c r="CI35" s="60"/>
      <c r="CJ35" s="733"/>
      <c r="CK35" s="648">
        <v>370007351.53820211</v>
      </c>
      <c r="CL35" s="60"/>
      <c r="CM35" s="733"/>
      <c r="CN35" s="648">
        <v>625166511.40999997</v>
      </c>
      <c r="CO35" s="60"/>
      <c r="CP35" s="733"/>
      <c r="CQ35" s="648">
        <v>350966539.13</v>
      </c>
      <c r="CR35" s="60"/>
      <c r="CS35" s="733"/>
      <c r="CT35" s="648">
        <v>179379994.33054289</v>
      </c>
      <c r="CU35" s="801"/>
      <c r="CV35" s="733"/>
      <c r="CW35" s="648">
        <v>66233353.036160894</v>
      </c>
      <c r="CX35" s="801"/>
      <c r="CY35" s="733"/>
      <c r="CZ35" s="648">
        <v>48848836.54877454</v>
      </c>
      <c r="DA35" s="60"/>
      <c r="DB35" s="60"/>
      <c r="DC35" s="648">
        <v>158323120.1112479</v>
      </c>
      <c r="DD35" s="60"/>
      <c r="DE35" s="733"/>
      <c r="DF35" s="648">
        <v>126346266.81710289</v>
      </c>
      <c r="DG35" s="60"/>
      <c r="DH35" s="733"/>
      <c r="DI35" s="648">
        <v>65664031.871365711</v>
      </c>
      <c r="DJ35" s="60"/>
      <c r="DK35" s="733"/>
      <c r="DL35" s="648">
        <v>42471431.915614031</v>
      </c>
      <c r="DM35" s="60"/>
      <c r="DN35" s="733"/>
      <c r="DO35" s="648">
        <v>81535605.502728298</v>
      </c>
      <c r="DP35" s="60"/>
      <c r="DQ35" s="733"/>
      <c r="DR35" s="648">
        <v>54818781.310588643</v>
      </c>
      <c r="DS35" s="60"/>
      <c r="DT35" s="733"/>
      <c r="DU35" s="648">
        <v>54818781.310588643</v>
      </c>
      <c r="DV35" s="60"/>
      <c r="DW35" s="733"/>
      <c r="DX35" s="648">
        <v>53423988.93874184</v>
      </c>
      <c r="DY35" s="60"/>
      <c r="DZ35" s="733"/>
      <c r="EA35" s="648">
        <v>53423987.93874184</v>
      </c>
      <c r="EB35" s="60"/>
      <c r="EC35" s="733"/>
      <c r="ED35" s="648">
        <v>31266389.466603253</v>
      </c>
      <c r="EE35" s="60"/>
      <c r="EF35" s="733"/>
      <c r="EG35" s="648">
        <v>24992500.952208687</v>
      </c>
      <c r="EH35" s="60"/>
      <c r="EI35" s="733"/>
      <c r="EJ35" s="648">
        <v>27892523.280698854</v>
      </c>
      <c r="EK35" s="60"/>
      <c r="EL35" s="733"/>
      <c r="EM35" s="648">
        <v>27892523.280698854</v>
      </c>
      <c r="EN35" s="60"/>
      <c r="EO35" s="60"/>
      <c r="EP35" s="648">
        <v>9049264.6291675903</v>
      </c>
      <c r="EQ35" s="60"/>
      <c r="ER35" s="733"/>
      <c r="ES35" s="648">
        <v>9049264.6291675903</v>
      </c>
      <c r="ET35" s="60"/>
      <c r="EU35" s="733"/>
      <c r="EV35" s="648">
        <v>33825459.141900867</v>
      </c>
      <c r="EW35" s="60"/>
      <c r="EX35" s="733"/>
      <c r="EY35" s="648">
        <v>14573915.087355958</v>
      </c>
      <c r="EZ35" s="60"/>
      <c r="FA35" s="733"/>
      <c r="FB35" s="723">
        <v>12087610.49</v>
      </c>
      <c r="FC35" s="676"/>
      <c r="FD35" s="677"/>
      <c r="FE35" s="723">
        <v>19515076.619999994</v>
      </c>
      <c r="FF35" s="649"/>
      <c r="FG35" s="650"/>
      <c r="FH35" s="648">
        <v>43062455.200000003</v>
      </c>
      <c r="FI35" s="649"/>
      <c r="FJ35" s="650"/>
      <c r="FK35" s="723">
        <v>32029640.100000005</v>
      </c>
      <c r="FL35" s="649"/>
      <c r="FM35" s="650"/>
      <c r="FN35" s="1172">
        <v>0</v>
      </c>
      <c r="FO35" s="649"/>
      <c r="FP35" s="650"/>
      <c r="FQ35" s="723">
        <v>1108057.68</v>
      </c>
      <c r="FR35" s="649"/>
      <c r="FS35" s="650"/>
      <c r="FT35" s="648">
        <v>22106940.140000008</v>
      </c>
      <c r="FU35" s="649"/>
      <c r="FV35" s="650"/>
      <c r="FW35" s="1172">
        <v>157394496.28</v>
      </c>
      <c r="FX35" s="649"/>
      <c r="FY35" s="650"/>
      <c r="FZ35" s="1172">
        <v>22217516.039999999</v>
      </c>
      <c r="GA35" s="649"/>
      <c r="GB35" s="650"/>
      <c r="GC35" s="1172">
        <f>'6A-Estimate &amp; Reconcile'!C24</f>
        <v>12979846</v>
      </c>
      <c r="GD35" s="649"/>
      <c r="GE35" s="650"/>
      <c r="GF35" s="1172">
        <f>'6A-Estimate &amp; Reconcile'!D24</f>
        <v>53143656</v>
      </c>
      <c r="GG35" s="649"/>
      <c r="GH35" s="650"/>
      <c r="GI35" s="1172">
        <f>'6A-Estimate &amp; Reconcile'!E24</f>
        <v>92900015</v>
      </c>
      <c r="GJ35" s="649"/>
      <c r="GK35" s="650"/>
      <c r="GL35" s="1172">
        <f>'6A-Estimate &amp; Reconcile'!F24</f>
        <v>54239691</v>
      </c>
      <c r="GM35" s="649"/>
      <c r="GO35" s="1172">
        <f>'6A-Estimate &amp; Reconcile'!G24</f>
        <v>85746541</v>
      </c>
      <c r="GP35" s="649"/>
      <c r="GR35" s="1172">
        <f>'6A-Estimate &amp; Reconcile'!H24</f>
        <v>54397547</v>
      </c>
      <c r="GS35" s="649"/>
      <c r="GU35" s="1172">
        <f>'6A-Estimate &amp; Reconcile'!I24</f>
        <v>8090123</v>
      </c>
      <c r="GV35" s="649"/>
      <c r="GX35" s="1172">
        <f>'6A-Estimate &amp; Reconcile'!J24</f>
        <v>67472586</v>
      </c>
      <c r="GY35" s="649"/>
      <c r="HA35" s="1172">
        <f>'6A-Estimate &amp; Reconcile'!K24</f>
        <v>45205600</v>
      </c>
      <c r="HB35" s="649"/>
      <c r="HD35" s="1172">
        <f>'6A-Estimate &amp; Reconcile'!L24</f>
        <v>87329544</v>
      </c>
      <c r="HE35" s="649"/>
      <c r="HG35" s="1172">
        <f>'6A-Estimate &amp; Reconcile'!M24</f>
        <v>23977394</v>
      </c>
      <c r="HH35" s="649"/>
      <c r="HJ35" s="1172">
        <f>'6A-Estimate &amp; Reconcile'!N24</f>
        <v>8321866</v>
      </c>
      <c r="HK35" s="649"/>
      <c r="HM35" s="1172">
        <f>'6A-Estimate &amp; Reconcile'!O24</f>
        <v>6301585</v>
      </c>
      <c r="HN35" s="649"/>
      <c r="HP35" s="1172">
        <f>'6A-Estimate &amp; Reconcile'!P24</f>
        <v>18500397</v>
      </c>
      <c r="HQ35" s="649"/>
      <c r="HS35" s="1172">
        <f>'6A-Estimate &amp; Reconcile'!Q24</f>
        <v>18345896</v>
      </c>
      <c r="HT35" s="649"/>
      <c r="HV35" s="1172">
        <f>'6A-Estimate &amp; Reconcile'!R24</f>
        <v>23526790</v>
      </c>
      <c r="HW35" s="649"/>
      <c r="HY35" s="1172">
        <f>'6A-Estimate &amp; Reconcile'!S24</f>
        <v>7871262</v>
      </c>
      <c r="HZ35" s="649"/>
      <c r="IB35" s="1172">
        <f>'6A-Estimate &amp; Reconcile'!T24</f>
        <v>6301585</v>
      </c>
      <c r="IC35" s="649"/>
      <c r="IE35" s="1172">
        <f>'6A-Estimate &amp; Reconcile'!U24</f>
        <v>2323525</v>
      </c>
      <c r="IF35" s="649"/>
      <c r="IH35" s="1172">
        <f>'6A-Estimate &amp; Reconcile'!V24</f>
        <v>16176871</v>
      </c>
      <c r="II35" s="649"/>
      <c r="IK35" s="1172">
        <f>'6A-Estimate &amp; Reconcile'!W24</f>
        <v>18345896</v>
      </c>
      <c r="IL35" s="649"/>
      <c r="IN35" s="1354"/>
      <c r="IO35" s="1359"/>
      <c r="IP35" s="1208"/>
      <c r="IQ35" s="1122"/>
      <c r="IS35" s="1154"/>
    </row>
    <row r="36" spans="1:262" ht="54" customHeight="1">
      <c r="A36" s="329">
        <f>+A35+1</f>
        <v>18</v>
      </c>
      <c r="B36" s="586" t="s">
        <v>635</v>
      </c>
      <c r="C36" s="585" t="s">
        <v>489</v>
      </c>
      <c r="D36" s="584"/>
      <c r="E36" s="722">
        <f>IF(E30=0,0,E35/E30)</f>
        <v>491561.94309523801</v>
      </c>
      <c r="F36" s="639"/>
      <c r="G36" s="640"/>
      <c r="H36" s="722">
        <f>IF(H35=0,0,H35/H30)</f>
        <v>192119.57190476189</v>
      </c>
      <c r="I36" s="721"/>
      <c r="J36" s="683"/>
      <c r="K36" s="722">
        <f>IF(K35=0,0,K35/K30)</f>
        <v>2058755.2592857142</v>
      </c>
      <c r="L36" s="721"/>
      <c r="M36" s="683"/>
      <c r="N36" s="722">
        <f>IF(N35=0,0,N35/N30)</f>
        <v>528306.26404761907</v>
      </c>
      <c r="O36" s="721"/>
      <c r="P36" s="683"/>
      <c r="Q36" s="722">
        <f>IF(Q35=0,0,Q35/Q30)</f>
        <v>642982.10357142857</v>
      </c>
      <c r="R36" s="721"/>
      <c r="S36" s="683"/>
      <c r="T36" s="722">
        <f>IF(T35=0,0,T35/T30)</f>
        <v>610820.36571428576</v>
      </c>
      <c r="U36" s="721"/>
      <c r="V36" s="683"/>
      <c r="W36" s="722">
        <f>IF(W35=0,0,W35/W30)</f>
        <v>374560.81380952382</v>
      </c>
      <c r="X36" s="721"/>
      <c r="Y36" s="683"/>
      <c r="Z36" s="634">
        <f>IF(Z35=0,0,Z35/Z30)</f>
        <v>165749.88095238095</v>
      </c>
      <c r="AA36" s="721"/>
      <c r="AB36" s="683"/>
      <c r="AC36" s="648">
        <f>IF(AC35=0,0,AC35/AC30)</f>
        <v>500343.63753968256</v>
      </c>
      <c r="AD36" s="721"/>
      <c r="AE36" s="683"/>
      <c r="AF36" s="648">
        <f>IF(AF35=0,0,AF35/AF30)</f>
        <v>666.38928571428573</v>
      </c>
      <c r="AG36" s="721"/>
      <c r="AH36" s="721"/>
      <c r="AI36" s="648">
        <f>IF(AI35=0,0,AI35/AI30)</f>
        <v>218069.47404761906</v>
      </c>
      <c r="AJ36" s="724"/>
      <c r="AK36" s="725"/>
      <c r="AL36" s="648">
        <f>IF(AL35=0,0,AL35/AL30)</f>
        <v>491118.82585882989</v>
      </c>
      <c r="AM36" s="724"/>
      <c r="AN36" s="725"/>
      <c r="AO36" s="648">
        <f>IF(AO35=0,0,AO35/AO30)</f>
        <v>504054.10714853473</v>
      </c>
      <c r="AP36" s="724"/>
      <c r="AQ36" s="725"/>
      <c r="AR36" s="648">
        <f>IF(AR35=0,0,AR35/AR30)</f>
        <v>1838905.4647619049</v>
      </c>
      <c r="AS36" s="724"/>
      <c r="AT36" s="725"/>
      <c r="AU36" s="648">
        <f>IF(AU35=0,0,AU35/AU30)</f>
        <v>342972.41952380957</v>
      </c>
      <c r="AV36" s="724"/>
      <c r="AW36" s="725"/>
      <c r="AX36" s="648">
        <f>IF(AX35=0,0,AX35/AX30)</f>
        <v>444403.11105952377</v>
      </c>
      <c r="AY36" s="724"/>
      <c r="AZ36" s="725"/>
      <c r="BA36" s="648">
        <f>IF(BA35=0,0,BA35/BA30)</f>
        <v>152152.4606071428</v>
      </c>
      <c r="BB36" s="724"/>
      <c r="BC36" s="724"/>
      <c r="BD36" s="648">
        <f>IF(BD35=0,0,BD35/BD30)</f>
        <v>1096086.5945238096</v>
      </c>
      <c r="BE36" s="728"/>
      <c r="BF36" s="729"/>
      <c r="BG36" s="648">
        <f>IF(BG35=0,0,BG35/BG30)</f>
        <v>377744.45222443796</v>
      </c>
      <c r="BH36" s="730"/>
      <c r="BI36" s="647"/>
      <c r="BJ36" s="648">
        <f>IF(BJ35=0,0,BJ35/BJ30)</f>
        <v>517433.76809523802</v>
      </c>
      <c r="BK36" s="649"/>
      <c r="BL36" s="650"/>
      <c r="BM36" s="675">
        <f>IF(BM35=0,0,BM35/BM30)</f>
        <v>1498527.1850234743</v>
      </c>
      <c r="BN36" s="731"/>
      <c r="BO36" s="731"/>
      <c r="BP36" s="648">
        <f>IF(BP35=0,0,BP35/BP30)</f>
        <v>1723260.6571428573</v>
      </c>
      <c r="BQ36" s="714"/>
      <c r="BR36" s="731"/>
      <c r="BS36" s="648">
        <f>IF(BS35=0,0,BS35/BS30)</f>
        <v>268480.54500000004</v>
      </c>
      <c r="BT36" s="649"/>
      <c r="BU36" s="650"/>
      <c r="BV36" s="648">
        <f>IF(BV35=0,0,BV35/BV30)</f>
        <v>139468.73809523811</v>
      </c>
      <c r="BW36" s="724"/>
      <c r="BX36" s="725"/>
      <c r="BY36" s="648">
        <f>IF(BY35=0,0,BY35/BY30)</f>
        <v>965196.38095238095</v>
      </c>
      <c r="BZ36" s="543"/>
      <c r="CA36" s="658"/>
      <c r="CB36" s="648">
        <f>IF(CB35=0,0,CB35/CB30)</f>
        <v>17187647.552857142</v>
      </c>
      <c r="CC36" s="660"/>
      <c r="CD36" s="660"/>
      <c r="CE36" s="648">
        <f>IF(CE35=0,0,CE35/CE30)</f>
        <v>8484131.9133950956</v>
      </c>
      <c r="CF36" s="60"/>
      <c r="CG36" s="733"/>
      <c r="CH36" s="648">
        <f>IF(CH35=0,0,CH35/CH30)</f>
        <v>10452950.779047618</v>
      </c>
      <c r="CI36" s="60"/>
      <c r="CJ36" s="733"/>
      <c r="CK36" s="723">
        <f>IF(CK35=0,0,CK35/CK30)</f>
        <v>8809698.8461476695</v>
      </c>
      <c r="CL36" s="60"/>
      <c r="CM36" s="733"/>
      <c r="CN36" s="723">
        <f>IF(CN35=0,0,CN35/CN30)</f>
        <v>14884916.938333333</v>
      </c>
      <c r="CO36" s="60"/>
      <c r="CP36" s="733"/>
      <c r="CQ36" s="723">
        <f>IF(CQ35=0,0,CQ35/CQ30)</f>
        <v>8356346.1697619045</v>
      </c>
      <c r="CR36" s="60"/>
      <c r="CS36" s="733"/>
      <c r="CT36" s="723">
        <f>IF(CT35=0,0,CT35/CT30)</f>
        <v>4270952.2459653066</v>
      </c>
      <c r="CU36" s="801"/>
      <c r="CV36" s="733"/>
      <c r="CW36" s="723">
        <f>IF(CW35=0,0,CW35/CW30)</f>
        <v>1576984.5960990689</v>
      </c>
      <c r="CX36" s="801"/>
      <c r="CY36" s="733"/>
      <c r="CZ36" s="723">
        <f>IF(CZ35=0,0,CZ35/CZ30)</f>
        <v>1163067.5368755844</v>
      </c>
      <c r="DA36" s="60"/>
      <c r="DB36" s="60"/>
      <c r="DC36" s="723">
        <f>IF(DC35=0,0,DC35/DC30)</f>
        <v>3769598.0978868548</v>
      </c>
      <c r="DD36" s="60"/>
      <c r="DE36" s="733"/>
      <c r="DF36" s="1172">
        <f>IF(DF35=0,0,DF35/DF30)</f>
        <v>3008244.4480262594</v>
      </c>
      <c r="DG36" s="60"/>
      <c r="DH36" s="733"/>
      <c r="DI36" s="1172">
        <f>IF(DI35=0,0,DI35/DI30)</f>
        <v>1563429.3302706121</v>
      </c>
      <c r="DJ36" s="60"/>
      <c r="DK36" s="733"/>
      <c r="DL36" s="723">
        <f>IF(DL35=0,0,DL35/DL30)</f>
        <v>1011224.5694193817</v>
      </c>
      <c r="DM36" s="60"/>
      <c r="DN36" s="733"/>
      <c r="DO36" s="723">
        <f>IF(DO35=0,0,DO35/DO30)</f>
        <v>1941323.94054115</v>
      </c>
      <c r="DP36" s="60"/>
      <c r="DQ36" s="733"/>
      <c r="DR36" s="723">
        <f>IF(DR35=0,0,DR35/DR30)</f>
        <v>1305209.0788235392</v>
      </c>
      <c r="DS36" s="60"/>
      <c r="DT36" s="733"/>
      <c r="DU36" s="723">
        <f>IF(DU35=0,0,DU35/DU30)</f>
        <v>1305209.0788235392</v>
      </c>
      <c r="DV36" s="60"/>
      <c r="DW36" s="733"/>
      <c r="DX36" s="723">
        <f>IF(DX35=0,0,DX35/DX30)</f>
        <v>1271999.7366367106</v>
      </c>
      <c r="DY36" s="60"/>
      <c r="DZ36" s="733"/>
      <c r="EA36" s="723">
        <f>IF(EA35=0,0,EA35/EA30)</f>
        <v>1271999.7128271866</v>
      </c>
      <c r="EB36" s="60"/>
      <c r="EC36" s="733"/>
      <c r="ED36" s="723">
        <f>IF(ED35=0,0,ED35/ED30)</f>
        <v>744437.84444293461</v>
      </c>
      <c r="EE36" s="60"/>
      <c r="EF36" s="733"/>
      <c r="EG36" s="723">
        <f>IF(EG35=0,0,EG35/EG30)</f>
        <v>595059.54648115917</v>
      </c>
      <c r="EH36" s="60"/>
      <c r="EI36" s="733"/>
      <c r="EJ36" s="723">
        <f>IF(EJ35=0,0,EJ35/EJ30)</f>
        <v>664107.69715949649</v>
      </c>
      <c r="EK36" s="60"/>
      <c r="EL36" s="733"/>
      <c r="EM36" s="723">
        <f>IF(EM35=0,0,EM35/EM30)</f>
        <v>664107.69715949649</v>
      </c>
      <c r="EN36" s="60"/>
      <c r="EO36" s="60"/>
      <c r="EP36" s="723">
        <f>IF(EP35=0,0,EP35/EP30)</f>
        <v>215458.6816468474</v>
      </c>
      <c r="EQ36" s="60"/>
      <c r="ER36" s="733"/>
      <c r="ES36" s="723">
        <f>IF(ES35=0,0,ES35/ES30)</f>
        <v>215458.6816468474</v>
      </c>
      <c r="ET36" s="60"/>
      <c r="EU36" s="733"/>
      <c r="EV36" s="723">
        <f>IF(EV35=0,0,EV35/EV30)</f>
        <v>805368.07480716356</v>
      </c>
      <c r="EW36" s="60"/>
      <c r="EX36" s="733"/>
      <c r="EY36" s="1172">
        <f>IF(EY35=0,0,EY35/EY30)</f>
        <v>346997.97827037994</v>
      </c>
      <c r="EZ36" s="60"/>
      <c r="FA36" s="733"/>
      <c r="FB36" s="648">
        <f>IF(FB35=0,0,FB35/FB30)</f>
        <v>287800.24976190476</v>
      </c>
      <c r="FC36" s="731"/>
      <c r="FD36" s="1262"/>
      <c r="FE36" s="648">
        <f>IF(FE35=0,0,FE35/FE30)</f>
        <v>464644.68142857129</v>
      </c>
      <c r="FF36" s="649"/>
      <c r="FG36" s="650"/>
      <c r="FH36" s="648">
        <f>IF(FH35=0,0,FH35/FH30)</f>
        <v>1025296.5523809524</v>
      </c>
      <c r="FI36" s="649"/>
      <c r="FJ36" s="650"/>
      <c r="FK36" s="648">
        <f>IF(FK35=0,0,FK35/FK30)</f>
        <v>762610.47857142868</v>
      </c>
      <c r="FL36" s="649"/>
      <c r="FM36" s="650"/>
      <c r="FN36" s="1172">
        <f>IF(FN35=0,0,FN35/FN30)</f>
        <v>0</v>
      </c>
      <c r="FO36" s="649"/>
      <c r="FP36" s="650"/>
      <c r="FQ36" s="648">
        <f>IF(FQ35=0,0,FQ35/FQ30)</f>
        <v>26382.325714285711</v>
      </c>
      <c r="FR36" s="649"/>
      <c r="FS36" s="650"/>
      <c r="FT36" s="648">
        <f>IF(FT35=0,0,FT35/FT30)</f>
        <v>526355.71761904785</v>
      </c>
      <c r="FU36" s="649"/>
      <c r="FV36" s="650"/>
      <c r="FW36" s="648">
        <f>IF(FW35=0,0,FW35/FW30)</f>
        <v>3747488.0066666668</v>
      </c>
      <c r="FX36" s="649"/>
      <c r="FY36" s="650"/>
      <c r="FZ36" s="1172">
        <f>IF(FZ35=0,0,FZ35/FZ30)</f>
        <v>528988.47714285715</v>
      </c>
      <c r="GA36" s="649"/>
      <c r="GB36" s="650"/>
      <c r="GC36" s="1172">
        <f>IF(GC35=0,0,GC35/GC30)</f>
        <v>309043.95238095237</v>
      </c>
      <c r="GD36" s="649"/>
      <c r="GE36" s="650"/>
      <c r="GF36" s="1172">
        <f>IF(GF35=0,0,GF35/GF30)</f>
        <v>1265325.142857143</v>
      </c>
      <c r="GG36" s="649"/>
      <c r="GH36" s="650"/>
      <c r="GI36" s="1172">
        <f>IF(GI35=0,0,GI35/GI30)</f>
        <v>2211905.1190476189</v>
      </c>
      <c r="GJ36" s="649"/>
      <c r="GK36" s="650"/>
      <c r="GL36" s="1172">
        <f>IF(GL35=0,0,GL35/GL30)</f>
        <v>1291421.2142857143</v>
      </c>
      <c r="GM36" s="649"/>
      <c r="GN36" s="650"/>
      <c r="GO36" s="1172">
        <f>IF(GO35=0,0,GO35/GO30)</f>
        <v>2041584.3095238095</v>
      </c>
      <c r="GP36" s="649"/>
      <c r="GQ36" s="650"/>
      <c r="GR36" s="1172">
        <f>IF(GR35=0,0,GR35/GR30)</f>
        <v>1295179.6904761905</v>
      </c>
      <c r="GS36" s="649"/>
      <c r="GT36" s="650"/>
      <c r="GU36" s="1172">
        <f t="shared" ref="GU36" si="39">IF(GU35=0,0,GU35/GU30)</f>
        <v>192621.97619047618</v>
      </c>
      <c r="GV36" s="649"/>
      <c r="GW36" s="650"/>
      <c r="GX36" s="1172">
        <f t="shared" ref="GX36" si="40">IF(GX35=0,0,GX35/GX30)</f>
        <v>1606490.142857143</v>
      </c>
      <c r="GY36" s="649"/>
      <c r="GZ36" s="650"/>
      <c r="HA36" s="1172">
        <f t="shared" ref="HA36" si="41">IF(HA35=0,0,HA35/HA30)</f>
        <v>1076323.8095238095</v>
      </c>
      <c r="HB36" s="649"/>
      <c r="HC36" s="650"/>
      <c r="HD36" s="1172">
        <f t="shared" ref="HD36" si="42">IF(HD35=0,0,HD35/HD30)</f>
        <v>2079274.857142857</v>
      </c>
      <c r="HE36" s="649"/>
      <c r="HF36" s="650"/>
      <c r="HG36" s="1172">
        <f t="shared" ref="HG36" si="43">IF(HG35=0,0,HG35/HG30)</f>
        <v>570890.33333333337</v>
      </c>
      <c r="HH36" s="649"/>
      <c r="HI36" s="650"/>
      <c r="HJ36" s="1172">
        <f t="shared" ref="HJ36" si="44">IF(HJ35=0,0,HJ35/HJ30)</f>
        <v>198139.66666666666</v>
      </c>
      <c r="HK36" s="649"/>
      <c r="HL36" s="650"/>
      <c r="HM36" s="1172">
        <f t="shared" ref="HM36" si="45">IF(HM35=0,0,HM35/HM30)</f>
        <v>150037.73809523811</v>
      </c>
      <c r="HN36" s="649"/>
      <c r="HO36" s="650"/>
      <c r="HP36" s="1172">
        <f t="shared" ref="HP36" si="46">IF(HP35=0,0,HP35/HP30)</f>
        <v>440485.64285714284</v>
      </c>
      <c r="HQ36" s="649"/>
      <c r="HR36" s="650"/>
      <c r="HS36" s="1172">
        <f t="shared" ref="HS36" si="47">IF(HS35=0,0,HS35/HS30)</f>
        <v>436807.04761904763</v>
      </c>
      <c r="HT36" s="649"/>
      <c r="HU36" s="650"/>
      <c r="HV36" s="1172">
        <f t="shared" ref="HV36" si="48">IF(HV35=0,0,HV35/HV30)</f>
        <v>560161.66666666663</v>
      </c>
      <c r="HW36" s="649"/>
      <c r="HX36" s="650"/>
      <c r="HY36" s="1172">
        <f t="shared" ref="HY36" si="49">IF(HY35=0,0,HY35/HY30)</f>
        <v>187411</v>
      </c>
      <c r="HZ36" s="649"/>
      <c r="IA36" s="650"/>
      <c r="IB36" s="1172">
        <f t="shared" ref="IB36" si="50">IF(IB35=0,0,IB35/IB30)</f>
        <v>150037.73809523811</v>
      </c>
      <c r="IC36" s="649"/>
      <c r="ID36" s="650"/>
      <c r="IE36" s="1172">
        <f t="shared" ref="IE36" si="51">IF(IE35=0,0,IE35/IE30)</f>
        <v>55322.023809523809</v>
      </c>
      <c r="IF36" s="649"/>
      <c r="IG36" s="650"/>
      <c r="IH36" s="1172">
        <f t="shared" ref="IH36" si="52">IF(IH35=0,0,IH35/IH30)</f>
        <v>385163.59523809527</v>
      </c>
      <c r="II36" s="649"/>
      <c r="IJ36" s="650"/>
      <c r="IK36" s="1172">
        <f t="shared" ref="IK36" si="53">IF(IK35=0,0,IK35/IK30)</f>
        <v>436807.04761904763</v>
      </c>
      <c r="IL36" s="649"/>
      <c r="IM36" s="650"/>
      <c r="IN36" s="582"/>
      <c r="IO36" s="588"/>
      <c r="IP36" s="581"/>
      <c r="IQ36" s="558"/>
      <c r="IR36" s="290"/>
      <c r="IS36" s="792"/>
      <c r="IT36" s="290"/>
      <c r="IU36" s="290"/>
      <c r="IV36" s="290"/>
      <c r="IW36" s="290"/>
      <c r="IX36" s="290"/>
      <c r="IY36" s="290"/>
      <c r="IZ36" s="290"/>
      <c r="JA36" s="290"/>
      <c r="JB36" s="290"/>
    </row>
    <row r="37" spans="1:262" s="811" customFormat="1" ht="35.1" customHeight="1">
      <c r="A37" s="340">
        <v>19</v>
      </c>
      <c r="B37" s="580" t="s">
        <v>318</v>
      </c>
      <c r="C37" s="587"/>
      <c r="D37" s="589"/>
      <c r="E37" s="734">
        <v>13</v>
      </c>
      <c r="F37" s="735"/>
      <c r="G37" s="736"/>
      <c r="H37" s="734">
        <v>13</v>
      </c>
      <c r="I37" s="735"/>
      <c r="J37" s="737"/>
      <c r="K37" s="734">
        <v>13</v>
      </c>
      <c r="L37" s="735"/>
      <c r="M37" s="737"/>
      <c r="N37" s="734">
        <v>13</v>
      </c>
      <c r="O37" s="735"/>
      <c r="P37" s="737"/>
      <c r="Q37" s="734">
        <v>13</v>
      </c>
      <c r="R37" s="735"/>
      <c r="S37" s="737"/>
      <c r="T37" s="734">
        <v>13</v>
      </c>
      <c r="U37" s="735"/>
      <c r="V37" s="737"/>
      <c r="W37" s="734">
        <v>13</v>
      </c>
      <c r="X37" s="735"/>
      <c r="Y37" s="737"/>
      <c r="Z37" s="738">
        <v>13</v>
      </c>
      <c r="AA37" s="735"/>
      <c r="AB37" s="737"/>
      <c r="AC37" s="740">
        <v>13</v>
      </c>
      <c r="AD37" s="735"/>
      <c r="AE37" s="737"/>
      <c r="AF37" s="740">
        <v>13</v>
      </c>
      <c r="AG37" s="735"/>
      <c r="AH37" s="735"/>
      <c r="AI37" s="740">
        <v>13</v>
      </c>
      <c r="AJ37" s="726"/>
      <c r="AK37" s="739"/>
      <c r="AL37" s="740">
        <v>13</v>
      </c>
      <c r="AM37" s="726"/>
      <c r="AN37" s="739"/>
      <c r="AO37" s="740">
        <v>13</v>
      </c>
      <c r="AP37" s="726"/>
      <c r="AQ37" s="739"/>
      <c r="AR37" s="740">
        <v>13</v>
      </c>
      <c r="AS37" s="726"/>
      <c r="AT37" s="739"/>
      <c r="AU37" s="740">
        <v>13</v>
      </c>
      <c r="AV37" s="726"/>
      <c r="AW37" s="739"/>
      <c r="AX37" s="740">
        <v>13</v>
      </c>
      <c r="AY37" s="726"/>
      <c r="AZ37" s="739"/>
      <c r="BA37" s="740">
        <v>13</v>
      </c>
      <c r="BB37" s="726"/>
      <c r="BC37" s="726"/>
      <c r="BD37" s="740">
        <v>13</v>
      </c>
      <c r="BE37" s="726"/>
      <c r="BF37" s="739"/>
      <c r="BG37" s="740">
        <v>13</v>
      </c>
      <c r="BH37" s="730"/>
      <c r="BI37" s="647"/>
      <c r="BJ37" s="740">
        <v>13</v>
      </c>
      <c r="BK37" s="649"/>
      <c r="BL37" s="650"/>
      <c r="BM37" s="741">
        <v>13</v>
      </c>
      <c r="BN37" s="731"/>
      <c r="BO37" s="677"/>
      <c r="BP37" s="740">
        <v>13</v>
      </c>
      <c r="BQ37" s="714"/>
      <c r="BR37" s="650"/>
      <c r="BS37" s="740">
        <v>13</v>
      </c>
      <c r="BT37" s="732"/>
      <c r="BU37" s="650"/>
      <c r="BV37" s="740">
        <v>13</v>
      </c>
      <c r="BW37" s="726"/>
      <c r="BX37" s="739"/>
      <c r="BY37" s="740">
        <v>13</v>
      </c>
      <c r="BZ37" s="543"/>
      <c r="CA37" s="658"/>
      <c r="CB37" s="740">
        <v>13</v>
      </c>
      <c r="CC37" s="634"/>
      <c r="CD37" s="660"/>
      <c r="CE37" s="740">
        <v>13</v>
      </c>
      <c r="CF37" s="742"/>
      <c r="CG37" s="743"/>
      <c r="CH37" s="740">
        <v>13</v>
      </c>
      <c r="CI37" s="742"/>
      <c r="CJ37" s="743"/>
      <c r="CK37" s="740">
        <v>13</v>
      </c>
      <c r="CL37" s="742"/>
      <c r="CM37" s="743"/>
      <c r="CN37" s="740">
        <v>13</v>
      </c>
      <c r="CO37" s="742"/>
      <c r="CP37" s="743"/>
      <c r="CQ37" s="740">
        <v>13</v>
      </c>
      <c r="CR37" s="742"/>
      <c r="CS37" s="743"/>
      <c r="CT37" s="740">
        <v>13</v>
      </c>
      <c r="CU37" s="742"/>
      <c r="CV37" s="743"/>
      <c r="CW37" s="740">
        <v>13</v>
      </c>
      <c r="CX37" s="742"/>
      <c r="CY37" s="743"/>
      <c r="CZ37" s="740">
        <v>13</v>
      </c>
      <c r="DA37" s="742"/>
      <c r="DB37" s="742"/>
      <c r="DC37" s="740">
        <v>13</v>
      </c>
      <c r="DD37" s="742"/>
      <c r="DE37" s="743"/>
      <c r="DF37" s="740">
        <v>13</v>
      </c>
      <c r="DG37" s="742"/>
      <c r="DH37" s="743"/>
      <c r="DI37" s="740">
        <v>13</v>
      </c>
      <c r="DJ37" s="742"/>
      <c r="DK37" s="743"/>
      <c r="DL37" s="740">
        <v>13</v>
      </c>
      <c r="DM37" s="742"/>
      <c r="DN37" s="743"/>
      <c r="DO37" s="740">
        <v>13</v>
      </c>
      <c r="DP37" s="742"/>
      <c r="DQ37" s="743"/>
      <c r="DR37" s="740">
        <v>13</v>
      </c>
      <c r="DS37" s="742"/>
      <c r="DT37" s="743"/>
      <c r="DU37" s="740">
        <v>13</v>
      </c>
      <c r="DV37" s="742"/>
      <c r="DW37" s="743"/>
      <c r="DX37" s="740">
        <v>13</v>
      </c>
      <c r="DY37" s="742"/>
      <c r="DZ37" s="743"/>
      <c r="EA37" s="740">
        <v>13</v>
      </c>
      <c r="EB37" s="742"/>
      <c r="EC37" s="743"/>
      <c r="ED37" s="740">
        <v>13</v>
      </c>
      <c r="EE37" s="742"/>
      <c r="EF37" s="743"/>
      <c r="EG37" s="740">
        <v>13</v>
      </c>
      <c r="EH37" s="742"/>
      <c r="EI37" s="743"/>
      <c r="EJ37" s="740">
        <v>13</v>
      </c>
      <c r="EK37" s="742"/>
      <c r="EL37" s="743"/>
      <c r="EM37" s="740">
        <v>13</v>
      </c>
      <c r="EN37" s="742"/>
      <c r="EO37" s="742"/>
      <c r="EP37" s="740">
        <v>13</v>
      </c>
      <c r="EQ37" s="742"/>
      <c r="ER37" s="743"/>
      <c r="ES37" s="740">
        <v>13</v>
      </c>
      <c r="ET37" s="742"/>
      <c r="EU37" s="743"/>
      <c r="EV37" s="740">
        <v>13</v>
      </c>
      <c r="EW37" s="742"/>
      <c r="EX37" s="743"/>
      <c r="EY37" s="740">
        <v>13</v>
      </c>
      <c r="EZ37" s="742"/>
      <c r="FA37" s="743"/>
      <c r="FB37" s="740">
        <v>13</v>
      </c>
      <c r="FC37" s="676"/>
      <c r="FD37" s="677"/>
      <c r="FE37" s="740">
        <v>13</v>
      </c>
      <c r="FF37" s="676"/>
      <c r="FG37" s="676"/>
      <c r="FH37" s="740">
        <v>13</v>
      </c>
      <c r="FI37" s="676"/>
      <c r="FJ37" s="676"/>
      <c r="FK37" s="740">
        <v>13</v>
      </c>
      <c r="FL37" s="676"/>
      <c r="FM37" s="676"/>
      <c r="FN37" s="1172"/>
      <c r="FO37" s="676"/>
      <c r="FP37" s="677"/>
      <c r="FQ37" s="740">
        <v>13</v>
      </c>
      <c r="FR37" s="676"/>
      <c r="FS37" s="676"/>
      <c r="FT37" s="740">
        <v>13</v>
      </c>
      <c r="FU37" s="676"/>
      <c r="FV37" s="676"/>
      <c r="FW37" s="740">
        <v>13</v>
      </c>
      <c r="FX37" s="676"/>
      <c r="FY37" s="676"/>
      <c r="FZ37" s="740">
        <v>13</v>
      </c>
      <c r="GA37" s="676"/>
      <c r="GB37" s="677"/>
      <c r="GC37" s="740">
        <f>+'6A-Estimate &amp; Reconcile'!AA26</f>
        <v>0.99999999999999989</v>
      </c>
      <c r="GD37" s="676"/>
      <c r="GE37" s="677"/>
      <c r="GF37" s="740">
        <f>+'6A-Estimate &amp; Reconcile'!AB26</f>
        <v>1</v>
      </c>
      <c r="GG37" s="676"/>
      <c r="GH37" s="677"/>
      <c r="GI37" s="740">
        <f>+'6A-Estimate &amp; Reconcile'!AC26</f>
        <v>4.449269636824063</v>
      </c>
      <c r="GJ37" s="676"/>
      <c r="GK37" s="677"/>
      <c r="GL37" s="740">
        <f>+'6A-Estimate &amp; Reconcile'!AD26</f>
        <v>1</v>
      </c>
      <c r="GM37" s="676"/>
      <c r="GN37" s="677"/>
      <c r="GO37" s="740">
        <f>+'6A-Estimate &amp; Reconcile'!AE26</f>
        <v>12.895441519909241</v>
      </c>
      <c r="GP37" s="676"/>
      <c r="GQ37" s="677"/>
      <c r="GR37" s="740">
        <f>+'6A-Estimate &amp; Reconcile'!AF26</f>
        <v>12.894859211206711</v>
      </c>
      <c r="GS37" s="676"/>
      <c r="GT37" s="677"/>
      <c r="GU37" s="740">
        <f>+'6A-Estimate &amp; Reconcile'!AG26</f>
        <v>12.8932563818869</v>
      </c>
      <c r="GV37" s="676"/>
      <c r="GW37" s="677"/>
      <c r="GX37" s="740">
        <f>+'6A-Estimate &amp; Reconcile'!AH26</f>
        <v>10.912973796498626</v>
      </c>
      <c r="GY37" s="676"/>
      <c r="GZ37" s="677"/>
      <c r="HA37" s="740">
        <f>+'6A-Estimate &amp; Reconcile'!AI26</f>
        <v>11.007553378342507</v>
      </c>
      <c r="HB37" s="676"/>
      <c r="HC37" s="677"/>
      <c r="HD37" s="740">
        <f>+'6A-Estimate &amp; Reconcile'!AJ26</f>
        <v>10.980298969613308</v>
      </c>
      <c r="HE37" s="676"/>
      <c r="HF37" s="677"/>
      <c r="HG37" s="740">
        <f>+'6A-Estimate &amp; Reconcile'!AK26</f>
        <v>7.8137616623391191</v>
      </c>
      <c r="HH37" s="676"/>
      <c r="HI37" s="677"/>
      <c r="HJ37" s="740">
        <f>+'6A-Estimate &amp; Reconcile'!AL26</f>
        <v>4.9265029021135405</v>
      </c>
      <c r="HK37" s="676"/>
      <c r="HL37" s="677"/>
      <c r="HM37" s="740">
        <f>+'6A-Estimate &amp; Reconcile'!AM26</f>
        <v>4.0564242170818927</v>
      </c>
      <c r="HN37" s="676"/>
      <c r="HO37" s="677"/>
      <c r="HP37" s="740">
        <f>+'6A-Estimate &amp; Reconcile'!AN26</f>
        <v>3.7601580117442883</v>
      </c>
      <c r="HQ37" s="676"/>
      <c r="HR37" s="677"/>
      <c r="HS37" s="740">
        <f>+'6A-Estimate &amp; Reconcile'!AO26</f>
        <v>2.8565770786011213</v>
      </c>
      <c r="HT37" s="676"/>
      <c r="HU37" s="677"/>
      <c r="HV37" s="740">
        <f>+'6A-Estimate &amp; Reconcile'!AP26</f>
        <v>7.7144306554357822</v>
      </c>
      <c r="HW37" s="676"/>
      <c r="HX37" s="677"/>
      <c r="HY37" s="740">
        <f>+'6A-Estimate &amp; Reconcile'!AQ26</f>
        <v>4.4643216043373988</v>
      </c>
      <c r="HZ37" s="676"/>
      <c r="IA37" s="677"/>
      <c r="IB37" s="740">
        <f>+'6A-Estimate &amp; Reconcile'!AR26</f>
        <v>4.0564242170818927</v>
      </c>
      <c r="IC37" s="676"/>
      <c r="ID37" s="677"/>
      <c r="IE37" s="740">
        <f>+'6A-Estimate &amp; Reconcile'!AS26</f>
        <v>8.9402911524515556</v>
      </c>
      <c r="IF37" s="676"/>
      <c r="IG37" s="677"/>
      <c r="IH37" s="740">
        <f>+'6A-Estimate &amp; Reconcile'!AT26</f>
        <v>3.0161224009266068</v>
      </c>
      <c r="II37" s="676"/>
      <c r="IJ37" s="677"/>
      <c r="IK37" s="740">
        <f>+'6A-Estimate &amp; Reconcile'!AU26</f>
        <v>2.8565770786011213</v>
      </c>
      <c r="IL37" s="676"/>
      <c r="IM37" s="677"/>
      <c r="IN37" s="582"/>
      <c r="IO37" s="1129"/>
      <c r="IP37" s="1128"/>
      <c r="IQ37" s="814"/>
      <c r="IS37" s="792"/>
    </row>
    <row r="38" spans="1:262" ht="36" customHeight="1" thickBot="1">
      <c r="A38" s="329">
        <v>20</v>
      </c>
      <c r="B38" s="580" t="s">
        <v>204</v>
      </c>
      <c r="C38" s="579"/>
      <c r="D38" s="578"/>
      <c r="E38" s="744">
        <v>2006</v>
      </c>
      <c r="F38" s="745"/>
      <c r="G38" s="746"/>
      <c r="H38" s="744">
        <v>2007</v>
      </c>
      <c r="I38" s="747"/>
      <c r="J38" s="748"/>
      <c r="K38" s="744">
        <v>2007</v>
      </c>
      <c r="L38" s="747"/>
      <c r="M38" s="748"/>
      <c r="N38" s="744">
        <v>2007</v>
      </c>
      <c r="O38" s="747"/>
      <c r="P38" s="748"/>
      <c r="Q38" s="744">
        <v>2008</v>
      </c>
      <c r="R38" s="750"/>
      <c r="S38" s="751"/>
      <c r="T38" s="744">
        <v>2009</v>
      </c>
      <c r="U38" s="750"/>
      <c r="V38" s="751"/>
      <c r="W38" s="752">
        <v>2009</v>
      </c>
      <c r="X38" s="750"/>
      <c r="Y38" s="751"/>
      <c r="Z38" s="749">
        <v>2008</v>
      </c>
      <c r="AA38" s="750"/>
      <c r="AB38" s="751"/>
      <c r="AC38" s="756">
        <v>2009</v>
      </c>
      <c r="AD38" s="750"/>
      <c r="AE38" s="751"/>
      <c r="AF38" s="756">
        <v>2008</v>
      </c>
      <c r="AG38" s="721"/>
      <c r="AH38" s="721"/>
      <c r="AI38" s="756">
        <v>2010</v>
      </c>
      <c r="AJ38" s="754"/>
      <c r="AK38" s="755"/>
      <c r="AL38" s="756">
        <v>2011</v>
      </c>
      <c r="AM38" s="754"/>
      <c r="AN38" s="755"/>
      <c r="AO38" s="756">
        <v>2011</v>
      </c>
      <c r="AP38" s="754"/>
      <c r="AQ38" s="755"/>
      <c r="AR38" s="756">
        <v>2012</v>
      </c>
      <c r="AS38" s="754"/>
      <c r="AT38" s="755"/>
      <c r="AU38" s="756">
        <v>2012</v>
      </c>
      <c r="AV38" s="754"/>
      <c r="AW38" s="755"/>
      <c r="AX38" s="756">
        <v>2012</v>
      </c>
      <c r="AY38" s="754"/>
      <c r="AZ38" s="755"/>
      <c r="BA38" s="756">
        <v>2012</v>
      </c>
      <c r="BB38" s="754"/>
      <c r="BC38" s="754"/>
      <c r="BD38" s="756">
        <v>2012</v>
      </c>
      <c r="BE38" s="754"/>
      <c r="BF38" s="755"/>
      <c r="BG38" s="756">
        <v>2011</v>
      </c>
      <c r="BH38" s="730"/>
      <c r="BI38" s="757"/>
      <c r="BJ38" s="645" t="s">
        <v>676</v>
      </c>
      <c r="BK38" s="758"/>
      <c r="BL38" s="759"/>
      <c r="BM38" s="645">
        <v>2013</v>
      </c>
      <c r="BN38" s="758"/>
      <c r="BO38" s="759"/>
      <c r="BP38" s="761" t="s">
        <v>689</v>
      </c>
      <c r="BQ38" s="762"/>
      <c r="BR38" s="763"/>
      <c r="BS38" s="761" t="s">
        <v>689</v>
      </c>
      <c r="BT38" s="764"/>
      <c r="BU38" s="763"/>
      <c r="BV38" s="761">
        <v>2010</v>
      </c>
      <c r="BW38" s="754"/>
      <c r="BX38" s="755"/>
      <c r="BY38" s="761">
        <v>2011</v>
      </c>
      <c r="BZ38" s="765"/>
      <c r="CA38" s="766"/>
      <c r="CB38" s="761">
        <v>2012</v>
      </c>
      <c r="CC38" s="660"/>
      <c r="CD38" s="660"/>
      <c r="CE38" s="761">
        <v>2011</v>
      </c>
      <c r="CF38" s="233"/>
      <c r="CG38" s="767"/>
      <c r="CH38" s="761">
        <v>2013</v>
      </c>
      <c r="CI38" s="233"/>
      <c r="CJ38" s="767"/>
      <c r="CK38" s="753">
        <v>2012</v>
      </c>
      <c r="CL38" s="233"/>
      <c r="CM38" s="767"/>
      <c r="CN38" s="753">
        <v>2013</v>
      </c>
      <c r="CO38" s="233"/>
      <c r="CP38" s="767"/>
      <c r="CQ38" s="753">
        <v>2016</v>
      </c>
      <c r="CR38" s="233"/>
      <c r="CS38" s="767"/>
      <c r="CT38" s="753">
        <v>2016</v>
      </c>
      <c r="CU38" s="233"/>
      <c r="CV38" s="767"/>
      <c r="CW38" s="753">
        <v>2016</v>
      </c>
      <c r="CX38" s="233"/>
      <c r="CY38" s="767"/>
      <c r="CZ38" s="753">
        <v>2016</v>
      </c>
      <c r="DA38" s="233"/>
      <c r="DB38" s="233"/>
      <c r="DC38" s="753">
        <v>2015</v>
      </c>
      <c r="DD38" s="233"/>
      <c r="DE38" s="767"/>
      <c r="DF38" s="753">
        <v>2018</v>
      </c>
      <c r="DG38" s="233"/>
      <c r="DH38" s="767"/>
      <c r="DI38" s="753">
        <v>2018</v>
      </c>
      <c r="DJ38" s="233"/>
      <c r="DK38" s="767"/>
      <c r="DL38" s="753">
        <v>2015</v>
      </c>
      <c r="DM38" s="233"/>
      <c r="DN38" s="767"/>
      <c r="DO38" s="753">
        <v>2015</v>
      </c>
      <c r="DP38" s="233"/>
      <c r="DQ38" s="767"/>
      <c r="DR38" s="753">
        <v>2015</v>
      </c>
      <c r="DS38" s="233"/>
      <c r="DT38" s="767"/>
      <c r="DU38" s="753">
        <v>2015</v>
      </c>
      <c r="DV38" s="233"/>
      <c r="DW38" s="767"/>
      <c r="DX38" s="753">
        <v>2015</v>
      </c>
      <c r="DY38" s="233"/>
      <c r="DZ38" s="767"/>
      <c r="EA38" s="753">
        <v>2015</v>
      </c>
      <c r="EB38" s="233"/>
      <c r="EC38" s="767"/>
      <c r="ED38" s="753">
        <v>2016</v>
      </c>
      <c r="EE38" s="233"/>
      <c r="EF38" s="767"/>
      <c r="EG38" s="753">
        <v>2016</v>
      </c>
      <c r="EH38" s="233"/>
      <c r="EI38" s="767"/>
      <c r="EJ38" s="753">
        <v>2016</v>
      </c>
      <c r="EK38" s="233"/>
      <c r="EL38" s="767"/>
      <c r="EM38" s="753">
        <v>2016</v>
      </c>
      <c r="EN38" s="233"/>
      <c r="EO38" s="233"/>
      <c r="EP38" s="753">
        <v>2015</v>
      </c>
      <c r="EQ38" s="233"/>
      <c r="ER38" s="767"/>
      <c r="ES38" s="753">
        <v>2015</v>
      </c>
      <c r="ET38" s="233"/>
      <c r="EU38" s="767"/>
      <c r="EV38" s="753">
        <v>2016</v>
      </c>
      <c r="EW38" s="233"/>
      <c r="EX38" s="767"/>
      <c r="EY38" s="753">
        <v>2018</v>
      </c>
      <c r="EZ38" s="233"/>
      <c r="FA38" s="767"/>
      <c r="FB38" s="761" t="s">
        <v>701</v>
      </c>
      <c r="FC38" s="760"/>
      <c r="FD38" s="1263"/>
      <c r="FE38" s="761" t="s">
        <v>701</v>
      </c>
      <c r="FF38" s="764"/>
      <c r="FG38" s="763"/>
      <c r="FH38" s="761" t="s">
        <v>767</v>
      </c>
      <c r="FI38" s="764"/>
      <c r="FJ38" s="763"/>
      <c r="FK38" s="761" t="s">
        <v>701</v>
      </c>
      <c r="FL38" s="764"/>
      <c r="FM38" s="763"/>
      <c r="FN38" s="761" t="s">
        <v>701</v>
      </c>
      <c r="FO38" s="764"/>
      <c r="FP38" s="763"/>
      <c r="FQ38" s="761" t="s">
        <v>767</v>
      </c>
      <c r="FR38" s="764"/>
      <c r="FS38" s="763"/>
      <c r="FT38" s="761" t="s">
        <v>776</v>
      </c>
      <c r="FU38" s="764"/>
      <c r="FV38" s="763"/>
      <c r="FW38" s="761" t="s">
        <v>780</v>
      </c>
      <c r="FX38" s="764"/>
      <c r="FY38" s="763"/>
      <c r="FZ38" s="761" t="s">
        <v>776</v>
      </c>
      <c r="GA38" s="764"/>
      <c r="GB38" s="763"/>
      <c r="GC38" s="761" t="s">
        <v>992</v>
      </c>
      <c r="GD38" s="764"/>
      <c r="GE38" s="763"/>
      <c r="GF38" s="761" t="s">
        <v>992</v>
      </c>
      <c r="GG38" s="764"/>
      <c r="GH38" s="763"/>
      <c r="GI38" s="761" t="s">
        <v>992</v>
      </c>
      <c r="GJ38" s="764"/>
      <c r="GK38" s="763"/>
      <c r="GL38" s="761" t="s">
        <v>992</v>
      </c>
      <c r="GM38" s="764"/>
      <c r="GN38" s="763"/>
      <c r="GO38" s="761" t="s">
        <v>776</v>
      </c>
      <c r="GP38" s="764"/>
      <c r="GQ38" s="763"/>
      <c r="GR38" s="761" t="s">
        <v>776</v>
      </c>
      <c r="GS38" s="764"/>
      <c r="GT38" s="763"/>
      <c r="GU38" s="761" t="s">
        <v>1085</v>
      </c>
      <c r="GV38" s="764"/>
      <c r="GW38" s="763"/>
      <c r="GX38" s="761" t="s">
        <v>776</v>
      </c>
      <c r="GY38" s="764"/>
      <c r="GZ38" s="763"/>
      <c r="HA38" s="761" t="s">
        <v>1085</v>
      </c>
      <c r="HB38" s="764"/>
      <c r="HC38" s="763"/>
      <c r="HD38" s="761" t="s">
        <v>1085</v>
      </c>
      <c r="HE38" s="764"/>
      <c r="HF38" s="763"/>
      <c r="HG38" s="761" t="s">
        <v>780</v>
      </c>
      <c r="HH38" s="764"/>
      <c r="HI38" s="763"/>
      <c r="HJ38" s="761" t="s">
        <v>780</v>
      </c>
      <c r="HK38" s="764"/>
      <c r="HL38" s="763"/>
      <c r="HM38" s="761" t="s">
        <v>1085</v>
      </c>
      <c r="HN38" s="764"/>
      <c r="HO38" s="763"/>
      <c r="HP38" s="761" t="s">
        <v>1085</v>
      </c>
      <c r="HQ38" s="764"/>
      <c r="HR38" s="763"/>
      <c r="HS38" s="761" t="s">
        <v>1085</v>
      </c>
      <c r="HT38" s="764"/>
      <c r="HU38" s="763"/>
      <c r="HV38" s="761" t="s">
        <v>1085</v>
      </c>
      <c r="HW38" s="764"/>
      <c r="HX38" s="763"/>
      <c r="HY38" s="761" t="s">
        <v>1085</v>
      </c>
      <c r="HZ38" s="764"/>
      <c r="IA38" s="763"/>
      <c r="IB38" s="761" t="s">
        <v>1085</v>
      </c>
      <c r="IC38" s="764"/>
      <c r="ID38" s="763"/>
      <c r="IE38" s="761" t="s">
        <v>1085</v>
      </c>
      <c r="IF38" s="764"/>
      <c r="IG38" s="763"/>
      <c r="IH38" s="761" t="s">
        <v>1085</v>
      </c>
      <c r="II38" s="764"/>
      <c r="IJ38" s="763"/>
      <c r="IK38" s="761" t="s">
        <v>1085</v>
      </c>
      <c r="IL38" s="764"/>
      <c r="IM38" s="763"/>
      <c r="IN38" s="582"/>
      <c r="IO38" s="577"/>
      <c r="IP38" s="576"/>
      <c r="IQ38" s="558"/>
      <c r="IR38" s="290"/>
      <c r="IS38" s="792"/>
      <c r="IT38" s="290"/>
      <c r="IU38" s="290"/>
      <c r="IV38" s="290"/>
      <c r="IW38" s="290"/>
      <c r="IX38" s="290"/>
      <c r="IY38" s="290"/>
      <c r="IZ38" s="290"/>
      <c r="JA38" s="290"/>
      <c r="JB38" s="290"/>
    </row>
    <row r="39" spans="1:262" s="290" customFormat="1" ht="54.75" thickBot="1">
      <c r="A39" s="575">
        <v>21</v>
      </c>
      <c r="B39" s="618"/>
      <c r="C39" s="574"/>
      <c r="D39" s="573" t="s">
        <v>441</v>
      </c>
      <c r="E39" s="573" t="s">
        <v>522</v>
      </c>
      <c r="F39" s="613" t="s">
        <v>688</v>
      </c>
      <c r="G39" s="533" t="s">
        <v>521</v>
      </c>
      <c r="H39" s="573" t="s">
        <v>522</v>
      </c>
      <c r="I39" s="613" t="s">
        <v>688</v>
      </c>
      <c r="J39" s="533" t="s">
        <v>521</v>
      </c>
      <c r="K39" s="573" t="s">
        <v>522</v>
      </c>
      <c r="L39" s="613" t="s">
        <v>688</v>
      </c>
      <c r="M39" s="533" t="s">
        <v>521</v>
      </c>
      <c r="N39" s="573" t="s">
        <v>522</v>
      </c>
      <c r="O39" s="613" t="s">
        <v>688</v>
      </c>
      <c r="P39" s="533" t="s">
        <v>521</v>
      </c>
      <c r="Q39" s="573" t="s">
        <v>522</v>
      </c>
      <c r="R39" s="613" t="s">
        <v>688</v>
      </c>
      <c r="S39" s="533" t="s">
        <v>521</v>
      </c>
      <c r="T39" s="573" t="s">
        <v>522</v>
      </c>
      <c r="U39" s="613" t="s">
        <v>688</v>
      </c>
      <c r="V39" s="533" t="s">
        <v>521</v>
      </c>
      <c r="W39" s="573" t="s">
        <v>522</v>
      </c>
      <c r="X39" s="613" t="s">
        <v>688</v>
      </c>
      <c r="Y39" s="533" t="s">
        <v>521</v>
      </c>
      <c r="Z39" s="573" t="s">
        <v>522</v>
      </c>
      <c r="AA39" s="613" t="s">
        <v>688</v>
      </c>
      <c r="AB39" s="533" t="s">
        <v>521</v>
      </c>
      <c r="AC39" s="573" t="s">
        <v>522</v>
      </c>
      <c r="AD39" s="613" t="s">
        <v>688</v>
      </c>
      <c r="AE39" s="533" t="s">
        <v>521</v>
      </c>
      <c r="AF39" s="573" t="s">
        <v>522</v>
      </c>
      <c r="AG39" s="613" t="s">
        <v>688</v>
      </c>
      <c r="AH39" s="533" t="s">
        <v>521</v>
      </c>
      <c r="AI39" s="573" t="s">
        <v>522</v>
      </c>
      <c r="AJ39" s="613" t="s">
        <v>688</v>
      </c>
      <c r="AK39" s="533" t="s">
        <v>521</v>
      </c>
      <c r="AL39" s="573" t="s">
        <v>522</v>
      </c>
      <c r="AM39" s="613" t="s">
        <v>688</v>
      </c>
      <c r="AN39" s="533" t="s">
        <v>521</v>
      </c>
      <c r="AO39" s="573" t="s">
        <v>522</v>
      </c>
      <c r="AP39" s="613" t="s">
        <v>688</v>
      </c>
      <c r="AQ39" s="533" t="s">
        <v>521</v>
      </c>
      <c r="AR39" s="573" t="s">
        <v>522</v>
      </c>
      <c r="AS39" s="613" t="s">
        <v>688</v>
      </c>
      <c r="AT39" s="533" t="s">
        <v>521</v>
      </c>
      <c r="AU39" s="573" t="s">
        <v>522</v>
      </c>
      <c r="AV39" s="613" t="s">
        <v>688</v>
      </c>
      <c r="AW39" s="533" t="s">
        <v>521</v>
      </c>
      <c r="AX39" s="573" t="s">
        <v>522</v>
      </c>
      <c r="AY39" s="613" t="s">
        <v>688</v>
      </c>
      <c r="AZ39" s="533" t="s">
        <v>521</v>
      </c>
      <c r="BA39" s="573" t="s">
        <v>522</v>
      </c>
      <c r="BB39" s="613" t="s">
        <v>688</v>
      </c>
      <c r="BC39" s="533" t="s">
        <v>521</v>
      </c>
      <c r="BD39" s="573" t="s">
        <v>522</v>
      </c>
      <c r="BE39" s="613" t="s">
        <v>688</v>
      </c>
      <c r="BF39" s="533" t="s">
        <v>521</v>
      </c>
      <c r="BG39" s="573" t="s">
        <v>522</v>
      </c>
      <c r="BH39" s="613" t="s">
        <v>688</v>
      </c>
      <c r="BI39" s="533" t="s">
        <v>521</v>
      </c>
      <c r="BJ39" s="573" t="s">
        <v>522</v>
      </c>
      <c r="BK39" s="613" t="s">
        <v>688</v>
      </c>
      <c r="BL39" s="533" t="s">
        <v>521</v>
      </c>
      <c r="BM39" s="573" t="s">
        <v>522</v>
      </c>
      <c r="BN39" s="613" t="s">
        <v>688</v>
      </c>
      <c r="BO39" s="533" t="s">
        <v>521</v>
      </c>
      <c r="BP39" s="573" t="s">
        <v>522</v>
      </c>
      <c r="BQ39" s="613" t="s">
        <v>688</v>
      </c>
      <c r="BR39" s="533" t="s">
        <v>521</v>
      </c>
      <c r="BS39" s="573" t="s">
        <v>522</v>
      </c>
      <c r="BT39" s="613" t="s">
        <v>688</v>
      </c>
      <c r="BU39" s="533" t="s">
        <v>521</v>
      </c>
      <c r="BV39" s="573" t="s">
        <v>522</v>
      </c>
      <c r="BW39" s="613" t="s">
        <v>688</v>
      </c>
      <c r="BX39" s="533" t="s">
        <v>521</v>
      </c>
      <c r="BY39" s="573" t="s">
        <v>522</v>
      </c>
      <c r="BZ39" s="613" t="s">
        <v>688</v>
      </c>
      <c r="CA39" s="533" t="s">
        <v>521</v>
      </c>
      <c r="CB39" s="573" t="s">
        <v>522</v>
      </c>
      <c r="CC39" s="613" t="s">
        <v>688</v>
      </c>
      <c r="CD39" s="533" t="s">
        <v>521</v>
      </c>
      <c r="CE39" s="573" t="s">
        <v>522</v>
      </c>
      <c r="CF39" s="613" t="s">
        <v>688</v>
      </c>
      <c r="CG39" s="533" t="s">
        <v>521</v>
      </c>
      <c r="CH39" s="573" t="s">
        <v>522</v>
      </c>
      <c r="CI39" s="613" t="s">
        <v>688</v>
      </c>
      <c r="CJ39" s="533" t="s">
        <v>521</v>
      </c>
      <c r="CK39" s="573" t="s">
        <v>522</v>
      </c>
      <c r="CL39" s="613" t="s">
        <v>688</v>
      </c>
      <c r="CM39" s="533" t="s">
        <v>521</v>
      </c>
      <c r="CN39" s="573" t="s">
        <v>522</v>
      </c>
      <c r="CO39" s="613" t="s">
        <v>688</v>
      </c>
      <c r="CP39" s="533" t="s">
        <v>521</v>
      </c>
      <c r="CQ39" s="573" t="s">
        <v>522</v>
      </c>
      <c r="CR39" s="613" t="s">
        <v>688</v>
      </c>
      <c r="CS39" s="533" t="s">
        <v>521</v>
      </c>
      <c r="CT39" s="799" t="s">
        <v>522</v>
      </c>
      <c r="CU39" s="769" t="s">
        <v>688</v>
      </c>
      <c r="CV39" s="770" t="s">
        <v>521</v>
      </c>
      <c r="CW39" s="817" t="s">
        <v>522</v>
      </c>
      <c r="CX39" s="769" t="s">
        <v>688</v>
      </c>
      <c r="CY39" s="770" t="s">
        <v>521</v>
      </c>
      <c r="CZ39" s="817" t="s">
        <v>522</v>
      </c>
      <c r="DA39" s="769" t="s">
        <v>688</v>
      </c>
      <c r="DB39" s="770" t="s">
        <v>521</v>
      </c>
      <c r="DC39" s="799" t="s">
        <v>522</v>
      </c>
      <c r="DD39" s="769" t="s">
        <v>688</v>
      </c>
      <c r="DE39" s="770" t="s">
        <v>521</v>
      </c>
      <c r="DF39" s="1155" t="s">
        <v>522</v>
      </c>
      <c r="DG39" s="769" t="s">
        <v>688</v>
      </c>
      <c r="DH39" s="770" t="s">
        <v>521</v>
      </c>
      <c r="DI39" s="1155" t="s">
        <v>522</v>
      </c>
      <c r="DJ39" s="769" t="s">
        <v>688</v>
      </c>
      <c r="DK39" s="770" t="s">
        <v>521</v>
      </c>
      <c r="DL39" s="799" t="s">
        <v>522</v>
      </c>
      <c r="DM39" s="769" t="s">
        <v>688</v>
      </c>
      <c r="DN39" s="770" t="s">
        <v>521</v>
      </c>
      <c r="DO39" s="799" t="s">
        <v>522</v>
      </c>
      <c r="DP39" s="769" t="s">
        <v>688</v>
      </c>
      <c r="DQ39" s="770" t="s">
        <v>521</v>
      </c>
      <c r="DR39" s="799" t="s">
        <v>522</v>
      </c>
      <c r="DS39" s="769" t="s">
        <v>688</v>
      </c>
      <c r="DT39" s="770" t="s">
        <v>521</v>
      </c>
      <c r="DU39" s="799" t="s">
        <v>522</v>
      </c>
      <c r="DV39" s="769" t="s">
        <v>688</v>
      </c>
      <c r="DW39" s="770" t="s">
        <v>521</v>
      </c>
      <c r="DX39" s="799" t="s">
        <v>522</v>
      </c>
      <c r="DY39" s="769" t="s">
        <v>688</v>
      </c>
      <c r="DZ39" s="770" t="s">
        <v>521</v>
      </c>
      <c r="EA39" s="799" t="s">
        <v>522</v>
      </c>
      <c r="EB39" s="769" t="s">
        <v>688</v>
      </c>
      <c r="EC39" s="770" t="s">
        <v>521</v>
      </c>
      <c r="ED39" s="816" t="s">
        <v>522</v>
      </c>
      <c r="EE39" s="769" t="s">
        <v>688</v>
      </c>
      <c r="EF39" s="770" t="s">
        <v>521</v>
      </c>
      <c r="EG39" s="823" t="s">
        <v>522</v>
      </c>
      <c r="EH39" s="769" t="s">
        <v>688</v>
      </c>
      <c r="EI39" s="770" t="s">
        <v>521</v>
      </c>
      <c r="EJ39" s="825" t="s">
        <v>522</v>
      </c>
      <c r="EK39" s="769" t="s">
        <v>688</v>
      </c>
      <c r="EL39" s="770" t="s">
        <v>521</v>
      </c>
      <c r="EM39" s="816" t="s">
        <v>522</v>
      </c>
      <c r="EN39" s="769" t="s">
        <v>688</v>
      </c>
      <c r="EO39" s="770" t="s">
        <v>521</v>
      </c>
      <c r="EP39" s="799" t="s">
        <v>522</v>
      </c>
      <c r="EQ39" s="769" t="s">
        <v>688</v>
      </c>
      <c r="ER39" s="770" t="s">
        <v>521</v>
      </c>
      <c r="ES39" s="799" t="s">
        <v>522</v>
      </c>
      <c r="ET39" s="769" t="s">
        <v>688</v>
      </c>
      <c r="EU39" s="770" t="s">
        <v>521</v>
      </c>
      <c r="EV39" s="825" t="s">
        <v>522</v>
      </c>
      <c r="EW39" s="769" t="s">
        <v>688</v>
      </c>
      <c r="EX39" s="770" t="s">
        <v>521</v>
      </c>
      <c r="EY39" s="1155" t="s">
        <v>522</v>
      </c>
      <c r="EZ39" s="769" t="s">
        <v>688</v>
      </c>
      <c r="FA39" s="770" t="s">
        <v>521</v>
      </c>
      <c r="FB39" s="573" t="s">
        <v>522</v>
      </c>
      <c r="FC39" s="613" t="s">
        <v>688</v>
      </c>
      <c r="FD39" s="533" t="s">
        <v>521</v>
      </c>
      <c r="FE39" s="573" t="s">
        <v>522</v>
      </c>
      <c r="FF39" s="613" t="s">
        <v>688</v>
      </c>
      <c r="FG39" s="533" t="s">
        <v>521</v>
      </c>
      <c r="FH39" s="573" t="s">
        <v>522</v>
      </c>
      <c r="FI39" s="613" t="s">
        <v>688</v>
      </c>
      <c r="FJ39" s="533" t="s">
        <v>521</v>
      </c>
      <c r="FK39" s="573" t="s">
        <v>522</v>
      </c>
      <c r="FL39" s="613" t="s">
        <v>688</v>
      </c>
      <c r="FM39" s="533" t="s">
        <v>521</v>
      </c>
      <c r="FN39" s="573" t="s">
        <v>522</v>
      </c>
      <c r="FO39" s="613" t="s">
        <v>688</v>
      </c>
      <c r="FP39" s="533" t="s">
        <v>521</v>
      </c>
      <c r="FQ39" s="573" t="s">
        <v>522</v>
      </c>
      <c r="FR39" s="613" t="s">
        <v>688</v>
      </c>
      <c r="FS39" s="533" t="s">
        <v>521</v>
      </c>
      <c r="FT39" s="573" t="s">
        <v>522</v>
      </c>
      <c r="FU39" s="613" t="s">
        <v>688</v>
      </c>
      <c r="FV39" s="533" t="s">
        <v>521</v>
      </c>
      <c r="FW39" s="573" t="s">
        <v>522</v>
      </c>
      <c r="FX39" s="613" t="s">
        <v>688</v>
      </c>
      <c r="FY39" s="533" t="s">
        <v>521</v>
      </c>
      <c r="FZ39" s="573" t="s">
        <v>522</v>
      </c>
      <c r="GA39" s="613" t="s">
        <v>688</v>
      </c>
      <c r="GB39" s="533" t="s">
        <v>521</v>
      </c>
      <c r="GC39" s="573" t="s">
        <v>522</v>
      </c>
      <c r="GD39" s="613" t="s">
        <v>688</v>
      </c>
      <c r="GE39" s="533" t="s">
        <v>521</v>
      </c>
      <c r="GF39" s="573" t="s">
        <v>522</v>
      </c>
      <c r="GG39" s="613" t="s">
        <v>688</v>
      </c>
      <c r="GH39" s="533" t="s">
        <v>521</v>
      </c>
      <c r="GI39" s="573" t="s">
        <v>522</v>
      </c>
      <c r="GJ39" s="613" t="s">
        <v>688</v>
      </c>
      <c r="GK39" s="533" t="s">
        <v>521</v>
      </c>
      <c r="GL39" s="573" t="s">
        <v>522</v>
      </c>
      <c r="GM39" s="613" t="s">
        <v>688</v>
      </c>
      <c r="GN39" s="533" t="s">
        <v>521</v>
      </c>
      <c r="GO39" s="573" t="s">
        <v>522</v>
      </c>
      <c r="GP39" s="613" t="s">
        <v>688</v>
      </c>
      <c r="GQ39" s="533" t="s">
        <v>521</v>
      </c>
      <c r="GR39" s="573" t="s">
        <v>522</v>
      </c>
      <c r="GS39" s="613" t="s">
        <v>688</v>
      </c>
      <c r="GT39" s="533" t="s">
        <v>521</v>
      </c>
      <c r="GU39" s="573" t="s">
        <v>522</v>
      </c>
      <c r="GV39" s="613" t="s">
        <v>688</v>
      </c>
      <c r="GW39" s="533" t="s">
        <v>521</v>
      </c>
      <c r="GX39" s="573" t="s">
        <v>522</v>
      </c>
      <c r="GY39" s="613" t="s">
        <v>688</v>
      </c>
      <c r="GZ39" s="533" t="s">
        <v>521</v>
      </c>
      <c r="HA39" s="573" t="s">
        <v>522</v>
      </c>
      <c r="HB39" s="613" t="s">
        <v>688</v>
      </c>
      <c r="HC39" s="533" t="s">
        <v>521</v>
      </c>
      <c r="HD39" s="573" t="s">
        <v>522</v>
      </c>
      <c r="HE39" s="613" t="s">
        <v>688</v>
      </c>
      <c r="HF39" s="533" t="s">
        <v>521</v>
      </c>
      <c r="HG39" s="573" t="s">
        <v>522</v>
      </c>
      <c r="HH39" s="613" t="s">
        <v>688</v>
      </c>
      <c r="HI39" s="533" t="s">
        <v>521</v>
      </c>
      <c r="HJ39" s="573" t="s">
        <v>522</v>
      </c>
      <c r="HK39" s="613" t="s">
        <v>688</v>
      </c>
      <c r="HL39" s="533" t="s">
        <v>521</v>
      </c>
      <c r="HM39" s="573" t="s">
        <v>522</v>
      </c>
      <c r="HN39" s="613" t="s">
        <v>688</v>
      </c>
      <c r="HO39" s="533" t="s">
        <v>521</v>
      </c>
      <c r="HP39" s="573" t="s">
        <v>522</v>
      </c>
      <c r="HQ39" s="613" t="s">
        <v>688</v>
      </c>
      <c r="HR39" s="533" t="s">
        <v>521</v>
      </c>
      <c r="HS39" s="573" t="s">
        <v>522</v>
      </c>
      <c r="HT39" s="613" t="s">
        <v>688</v>
      </c>
      <c r="HU39" s="533" t="s">
        <v>521</v>
      </c>
      <c r="HV39" s="573" t="s">
        <v>522</v>
      </c>
      <c r="HW39" s="613" t="s">
        <v>688</v>
      </c>
      <c r="HX39" s="533" t="s">
        <v>521</v>
      </c>
      <c r="HY39" s="573" t="s">
        <v>522</v>
      </c>
      <c r="HZ39" s="613" t="s">
        <v>688</v>
      </c>
      <c r="IA39" s="533" t="s">
        <v>521</v>
      </c>
      <c r="IB39" s="573" t="s">
        <v>522</v>
      </c>
      <c r="IC39" s="613" t="s">
        <v>688</v>
      </c>
      <c r="ID39" s="533" t="s">
        <v>521</v>
      </c>
      <c r="IE39" s="573" t="s">
        <v>522</v>
      </c>
      <c r="IF39" s="613" t="s">
        <v>688</v>
      </c>
      <c r="IG39" s="533" t="s">
        <v>521</v>
      </c>
      <c r="IH39" s="573" t="s">
        <v>522</v>
      </c>
      <c r="II39" s="613" t="s">
        <v>688</v>
      </c>
      <c r="IJ39" s="533" t="s">
        <v>521</v>
      </c>
      <c r="IK39" s="573" t="s">
        <v>522</v>
      </c>
      <c r="IL39" s="613" t="s">
        <v>688</v>
      </c>
      <c r="IM39" s="533" t="s">
        <v>521</v>
      </c>
      <c r="IN39" s="533" t="s">
        <v>228</v>
      </c>
      <c r="IO39" s="614" t="s">
        <v>523</v>
      </c>
      <c r="IP39" s="615" t="s">
        <v>528</v>
      </c>
      <c r="IQ39" s="616"/>
      <c r="IS39" s="809"/>
    </row>
    <row r="40" spans="1:262" ht="20.25">
      <c r="A40" s="340">
        <f t="shared" ref="A40:A49" si="54">+A39+1</f>
        <v>22</v>
      </c>
      <c r="B40" s="468"/>
      <c r="C40" s="572" t="s">
        <v>696</v>
      </c>
      <c r="D40" s="572">
        <v>2006</v>
      </c>
      <c r="E40" s="571">
        <v>20680597</v>
      </c>
      <c r="F40" s="481">
        <v>492395.16666666663</v>
      </c>
      <c r="G40" s="482">
        <v>4652471.301809065</v>
      </c>
      <c r="H40" s="571"/>
      <c r="I40" s="481"/>
      <c r="J40" s="482"/>
      <c r="K40" s="571"/>
      <c r="L40" s="481"/>
      <c r="M40" s="482"/>
      <c r="N40" s="571"/>
      <c r="O40" s="481"/>
      <c r="P40" s="482"/>
      <c r="Q40" s="571"/>
      <c r="R40" s="481"/>
      <c r="S40" s="482"/>
      <c r="T40" s="571"/>
      <c r="U40" s="481"/>
      <c r="V40" s="482"/>
      <c r="W40" s="571"/>
      <c r="X40" s="481"/>
      <c r="Y40" s="482"/>
      <c r="Z40" s="571"/>
      <c r="AA40" s="481"/>
      <c r="AB40" s="482"/>
      <c r="AC40" s="571"/>
      <c r="AD40" s="481"/>
      <c r="AE40" s="482"/>
      <c r="AF40" s="571"/>
      <c r="AG40" s="481"/>
      <c r="AH40" s="482"/>
      <c r="AI40" s="571"/>
      <c r="AJ40" s="481"/>
      <c r="AK40" s="482"/>
      <c r="AL40" s="571"/>
      <c r="AM40" s="481"/>
      <c r="AN40" s="482"/>
      <c r="AO40" s="571"/>
      <c r="AP40" s="481"/>
      <c r="AQ40" s="482"/>
      <c r="AR40" s="571"/>
      <c r="AS40" s="481"/>
      <c r="AT40" s="482"/>
      <c r="AU40" s="571"/>
      <c r="AV40" s="481"/>
      <c r="AW40" s="482"/>
      <c r="AX40" s="571"/>
      <c r="AY40" s="481"/>
      <c r="AZ40" s="482"/>
      <c r="BA40" s="571"/>
      <c r="BB40" s="481"/>
      <c r="BC40" s="482"/>
      <c r="BD40" s="571"/>
      <c r="BE40" s="481"/>
      <c r="BF40" s="482"/>
      <c r="BG40" s="571"/>
      <c r="BH40" s="481"/>
      <c r="BI40" s="482"/>
      <c r="BJ40" s="571"/>
      <c r="BK40" s="481"/>
      <c r="BL40" s="482"/>
      <c r="BM40" s="571"/>
      <c r="BN40" s="481"/>
      <c r="BO40" s="482"/>
      <c r="BP40" s="571"/>
      <c r="BQ40" s="481"/>
      <c r="BR40" s="482"/>
      <c r="BS40" s="781"/>
      <c r="BT40" s="481"/>
      <c r="BU40" s="482"/>
      <c r="BV40" s="571"/>
      <c r="BW40" s="481"/>
      <c r="BX40" s="482"/>
      <c r="BY40" s="571"/>
      <c r="BZ40" s="481"/>
      <c r="CA40" s="482"/>
      <c r="CB40" s="571"/>
      <c r="CC40" s="481"/>
      <c r="CD40" s="482"/>
      <c r="CE40" s="571"/>
      <c r="CF40" s="481"/>
      <c r="CG40" s="482"/>
      <c r="CH40" s="571"/>
      <c r="CI40" s="481"/>
      <c r="CJ40" s="482"/>
      <c r="CK40" s="571"/>
      <c r="CL40" s="481"/>
      <c r="CM40" s="482"/>
      <c r="CN40" s="571"/>
      <c r="CO40" s="481"/>
      <c r="CP40" s="482"/>
      <c r="CQ40" s="571"/>
      <c r="CR40" s="481"/>
      <c r="CS40" s="482"/>
      <c r="CT40" s="571"/>
      <c r="CU40" s="481"/>
      <c r="CV40" s="482"/>
      <c r="CW40" s="571"/>
      <c r="CX40" s="481"/>
      <c r="CY40" s="482"/>
      <c r="CZ40" s="481"/>
      <c r="DA40" s="481"/>
      <c r="DB40" s="481"/>
      <c r="DC40" s="571"/>
      <c r="DD40" s="481"/>
      <c r="DE40" s="482"/>
      <c r="DF40" s="571"/>
      <c r="DG40" s="481"/>
      <c r="DH40" s="482"/>
      <c r="DI40" s="571"/>
      <c r="DJ40" s="481"/>
      <c r="DK40" s="482"/>
      <c r="DL40" s="571"/>
      <c r="DM40" s="481"/>
      <c r="DN40" s="482"/>
      <c r="DO40" s="571"/>
      <c r="DP40" s="481"/>
      <c r="DQ40" s="482"/>
      <c r="DR40" s="571"/>
      <c r="DS40" s="481"/>
      <c r="DT40" s="482"/>
      <c r="DU40" s="571"/>
      <c r="DV40" s="481"/>
      <c r="DW40" s="482"/>
      <c r="DX40" s="571"/>
      <c r="DY40" s="481"/>
      <c r="DZ40" s="482"/>
      <c r="EA40" s="571"/>
      <c r="EB40" s="481"/>
      <c r="EC40" s="482"/>
      <c r="ED40" s="571"/>
      <c r="EE40" s="481"/>
      <c r="EF40" s="482"/>
      <c r="EG40" s="571"/>
      <c r="EH40" s="481"/>
      <c r="EI40" s="482"/>
      <c r="EJ40" s="571"/>
      <c r="EK40" s="481"/>
      <c r="EL40" s="482"/>
      <c r="EM40" s="571"/>
      <c r="EN40" s="481"/>
      <c r="EO40" s="481"/>
      <c r="EP40" s="571"/>
      <c r="EQ40" s="481"/>
      <c r="ER40" s="482"/>
      <c r="ES40" s="571"/>
      <c r="ET40" s="481"/>
      <c r="EU40" s="482"/>
      <c r="EV40" s="571"/>
      <c r="EW40" s="481"/>
      <c r="EX40" s="482"/>
      <c r="EY40" s="571"/>
      <c r="EZ40" s="481"/>
      <c r="FA40" s="482"/>
      <c r="FB40" s="571"/>
      <c r="FC40" s="481"/>
      <c r="FD40" s="482"/>
      <c r="FE40" s="571"/>
      <c r="FF40" s="481"/>
      <c r="FG40" s="482"/>
      <c r="FH40" s="571"/>
      <c r="FI40" s="481"/>
      <c r="FJ40" s="482"/>
      <c r="FK40" s="571"/>
      <c r="FL40" s="481"/>
      <c r="FM40" s="482"/>
      <c r="FN40" s="571"/>
      <c r="FO40" s="481"/>
      <c r="FP40" s="482"/>
      <c r="FQ40" s="571"/>
      <c r="FR40" s="481"/>
      <c r="FS40" s="482"/>
      <c r="FT40" s="571"/>
      <c r="FU40" s="481"/>
      <c r="FV40" s="482"/>
      <c r="FW40" s="571"/>
      <c r="FX40" s="481"/>
      <c r="FY40" s="482"/>
      <c r="FZ40" s="571"/>
      <c r="GA40" s="481"/>
      <c r="GB40" s="482"/>
      <c r="GC40" s="571"/>
      <c r="GD40" s="481"/>
      <c r="GE40" s="482"/>
      <c r="GF40" s="571"/>
      <c r="GG40" s="481"/>
      <c r="GH40" s="482"/>
      <c r="GI40" s="571"/>
      <c r="GJ40" s="481"/>
      <c r="GK40" s="482"/>
      <c r="GL40" s="571"/>
      <c r="GM40" s="481"/>
      <c r="GN40" s="482"/>
      <c r="GO40" s="571"/>
      <c r="GP40" s="481"/>
      <c r="GQ40" s="482"/>
      <c r="GR40" s="571"/>
      <c r="GS40" s="481"/>
      <c r="GT40" s="482"/>
      <c r="GU40" s="571"/>
      <c r="GV40" s="481"/>
      <c r="GW40" s="482"/>
      <c r="GX40" s="571"/>
      <c r="GY40" s="481"/>
      <c r="GZ40" s="482"/>
      <c r="HA40" s="571"/>
      <c r="HB40" s="481"/>
      <c r="HC40" s="482"/>
      <c r="HD40" s="571"/>
      <c r="HE40" s="481"/>
      <c r="HF40" s="482"/>
      <c r="HG40" s="571"/>
      <c r="HH40" s="481"/>
      <c r="HI40" s="482"/>
      <c r="HJ40" s="571"/>
      <c r="HK40" s="481"/>
      <c r="HL40" s="482"/>
      <c r="HM40" s="571"/>
      <c r="HN40" s="481"/>
      <c r="HO40" s="482"/>
      <c r="HP40" s="571"/>
      <c r="HQ40" s="481"/>
      <c r="HR40" s="482"/>
      <c r="HS40" s="571"/>
      <c r="HT40" s="481"/>
      <c r="HU40" s="482"/>
      <c r="HV40" s="571"/>
      <c r="HW40" s="481"/>
      <c r="HX40" s="482"/>
      <c r="HY40" s="571"/>
      <c r="HZ40" s="481"/>
      <c r="IA40" s="482"/>
      <c r="IB40" s="571"/>
      <c r="IC40" s="481"/>
      <c r="ID40" s="482"/>
      <c r="IE40" s="571"/>
      <c r="IF40" s="481"/>
      <c r="IG40" s="482"/>
      <c r="IH40" s="571"/>
      <c r="II40" s="481"/>
      <c r="IJ40" s="482"/>
      <c r="IK40" s="571"/>
      <c r="IL40" s="481"/>
      <c r="IM40" s="482"/>
      <c r="IN40" s="534"/>
      <c r="IO40" s="569"/>
      <c r="IP40" s="570"/>
      <c r="IQ40" s="569"/>
      <c r="IR40" s="290"/>
      <c r="IS40" s="1131"/>
      <c r="IT40" s="290"/>
      <c r="IU40" s="290"/>
      <c r="IV40" s="290"/>
      <c r="IW40" s="290"/>
      <c r="IX40" s="290"/>
      <c r="IY40" s="290"/>
      <c r="IZ40" s="290"/>
      <c r="JA40" s="290"/>
      <c r="JB40" s="290"/>
    </row>
    <row r="41" spans="1:262" ht="20.25">
      <c r="A41" s="340">
        <f t="shared" si="54"/>
        <v>23</v>
      </c>
      <c r="B41" s="468"/>
      <c r="C41" s="566" t="s">
        <v>585</v>
      </c>
      <c r="D41" s="566">
        <f>D40</f>
        <v>2006</v>
      </c>
      <c r="E41" s="485">
        <v>20680597</v>
      </c>
      <c r="F41" s="483">
        <v>492395.16666666663</v>
      </c>
      <c r="G41" s="484">
        <v>4652471.301809065</v>
      </c>
      <c r="H41" s="485"/>
      <c r="I41" s="483"/>
      <c r="J41" s="484"/>
      <c r="K41" s="485"/>
      <c r="L41" s="483"/>
      <c r="M41" s="484"/>
      <c r="N41" s="485"/>
      <c r="O41" s="483"/>
      <c r="P41" s="484"/>
      <c r="Q41" s="485"/>
      <c r="R41" s="483"/>
      <c r="S41" s="484"/>
      <c r="T41" s="485"/>
      <c r="U41" s="483"/>
      <c r="V41" s="484"/>
      <c r="W41" s="485"/>
      <c r="X41" s="483"/>
      <c r="Y41" s="484"/>
      <c r="Z41" s="485"/>
      <c r="AA41" s="483"/>
      <c r="AB41" s="484"/>
      <c r="AC41" s="485"/>
      <c r="AD41" s="483"/>
      <c r="AE41" s="484"/>
      <c r="AF41" s="485"/>
      <c r="AG41" s="483"/>
      <c r="AH41" s="484"/>
      <c r="AI41" s="485"/>
      <c r="AJ41" s="483"/>
      <c r="AK41" s="484"/>
      <c r="AL41" s="485"/>
      <c r="AM41" s="483"/>
      <c r="AN41" s="484"/>
      <c r="AO41" s="485"/>
      <c r="AP41" s="483"/>
      <c r="AQ41" s="484"/>
      <c r="AR41" s="485"/>
      <c r="AS41" s="483"/>
      <c r="AT41" s="484"/>
      <c r="AU41" s="485"/>
      <c r="AV41" s="483"/>
      <c r="AW41" s="484"/>
      <c r="AX41" s="485"/>
      <c r="AY41" s="483"/>
      <c r="AZ41" s="484"/>
      <c r="BA41" s="485"/>
      <c r="BB41" s="483"/>
      <c r="BC41" s="484"/>
      <c r="BD41" s="485"/>
      <c r="BE41" s="483"/>
      <c r="BF41" s="484"/>
      <c r="BG41" s="485"/>
      <c r="BH41" s="483"/>
      <c r="BI41" s="484"/>
      <c r="BJ41" s="485"/>
      <c r="BK41" s="483"/>
      <c r="BL41" s="484"/>
      <c r="BM41" s="485"/>
      <c r="BN41" s="483"/>
      <c r="BO41" s="484"/>
      <c r="BP41" s="485"/>
      <c r="BQ41" s="483"/>
      <c r="BR41" s="484"/>
      <c r="BS41" s="782"/>
      <c r="BT41" s="483"/>
      <c r="BU41" s="484"/>
      <c r="BV41" s="485"/>
      <c r="BW41" s="483"/>
      <c r="BX41" s="484"/>
      <c r="BY41" s="485"/>
      <c r="BZ41" s="483"/>
      <c r="CA41" s="484"/>
      <c r="CB41" s="485">
        <f>SUM(BV35:CB35)</f>
        <v>768277132.22000003</v>
      </c>
      <c r="CC41" s="483"/>
      <c r="CD41" s="484"/>
      <c r="CE41" s="485"/>
      <c r="CF41" s="483"/>
      <c r="CG41" s="484"/>
      <c r="CH41" s="485"/>
      <c r="CI41" s="483"/>
      <c r="CJ41" s="484"/>
      <c r="CK41" s="485"/>
      <c r="CL41" s="483"/>
      <c r="CM41" s="484"/>
      <c r="CN41" s="485"/>
      <c r="CO41" s="483"/>
      <c r="CP41" s="484"/>
      <c r="CQ41" s="485"/>
      <c r="CR41" s="483"/>
      <c r="CS41" s="484"/>
      <c r="CT41" s="485"/>
      <c r="CU41" s="483"/>
      <c r="CV41" s="484"/>
      <c r="CW41" s="485"/>
      <c r="CX41" s="483"/>
      <c r="CY41" s="484"/>
      <c r="CZ41" s="485"/>
      <c r="DA41" s="483"/>
      <c r="DB41" s="484"/>
      <c r="DC41" s="485"/>
      <c r="DD41" s="483"/>
      <c r="DE41" s="484"/>
      <c r="DF41" s="485"/>
      <c r="DG41" s="483"/>
      <c r="DH41" s="484"/>
      <c r="DI41" s="485"/>
      <c r="DJ41" s="483"/>
      <c r="DK41" s="484"/>
      <c r="DL41" s="485"/>
      <c r="DM41" s="483"/>
      <c r="DN41" s="484"/>
      <c r="DO41" s="485"/>
      <c r="DP41" s="483"/>
      <c r="DQ41" s="484"/>
      <c r="DR41" s="485"/>
      <c r="DS41" s="483"/>
      <c r="DT41" s="484"/>
      <c r="DU41" s="485"/>
      <c r="DV41" s="483"/>
      <c r="DW41" s="484"/>
      <c r="DX41" s="485"/>
      <c r="DY41" s="483"/>
      <c r="DZ41" s="484"/>
      <c r="EA41" s="485"/>
      <c r="EB41" s="483"/>
      <c r="EC41" s="484"/>
      <c r="ED41" s="485"/>
      <c r="EE41" s="483"/>
      <c r="EF41" s="484"/>
      <c r="EG41" s="485"/>
      <c r="EH41" s="483"/>
      <c r="EI41" s="484"/>
      <c r="EJ41" s="485"/>
      <c r="EK41" s="483"/>
      <c r="EL41" s="484"/>
      <c r="EM41" s="485"/>
      <c r="EN41" s="483"/>
      <c r="EO41" s="484"/>
      <c r="EP41" s="485"/>
      <c r="EQ41" s="483"/>
      <c r="ER41" s="484"/>
      <c r="ES41" s="485"/>
      <c r="ET41" s="483"/>
      <c r="EU41" s="484"/>
      <c r="EV41" s="485"/>
      <c r="EW41" s="483"/>
      <c r="EX41" s="484"/>
      <c r="EY41" s="485"/>
      <c r="EZ41" s="483"/>
      <c r="FA41" s="484"/>
      <c r="FB41" s="485"/>
      <c r="FC41" s="483"/>
      <c r="FD41" s="484"/>
      <c r="FE41" s="485"/>
      <c r="FF41" s="483"/>
      <c r="FG41" s="484"/>
      <c r="FH41" s="485"/>
      <c r="FI41" s="483"/>
      <c r="FJ41" s="484"/>
      <c r="FK41" s="485"/>
      <c r="FL41" s="483"/>
      <c r="FM41" s="484"/>
      <c r="FN41" s="485"/>
      <c r="FO41" s="483"/>
      <c r="FP41" s="484"/>
      <c r="FQ41" s="485"/>
      <c r="FR41" s="483"/>
      <c r="FS41" s="484"/>
      <c r="FT41" s="485"/>
      <c r="FU41" s="483"/>
      <c r="FV41" s="484"/>
      <c r="FW41" s="485"/>
      <c r="FX41" s="483"/>
      <c r="FY41" s="484"/>
      <c r="FZ41" s="485"/>
      <c r="GA41" s="483"/>
      <c r="GB41" s="484"/>
      <c r="GC41" s="485"/>
      <c r="GD41" s="483"/>
      <c r="GE41" s="484"/>
      <c r="GF41" s="485"/>
      <c r="GG41" s="483"/>
      <c r="GH41" s="484"/>
      <c r="GI41" s="485"/>
      <c r="GJ41" s="483"/>
      <c r="GK41" s="484"/>
      <c r="GL41" s="485"/>
      <c r="GM41" s="483"/>
      <c r="GN41" s="484"/>
      <c r="GO41" s="485"/>
      <c r="GP41" s="483"/>
      <c r="GQ41" s="484"/>
      <c r="GR41" s="485"/>
      <c r="GS41" s="483"/>
      <c r="GT41" s="484"/>
      <c r="GU41" s="485"/>
      <c r="GV41" s="483"/>
      <c r="GW41" s="484"/>
      <c r="GX41" s="485"/>
      <c r="GY41" s="483"/>
      <c r="GZ41" s="484"/>
      <c r="HA41" s="485"/>
      <c r="HB41" s="483"/>
      <c r="HC41" s="484"/>
      <c r="HD41" s="485"/>
      <c r="HE41" s="483"/>
      <c r="HF41" s="484"/>
      <c r="HG41" s="485"/>
      <c r="HH41" s="483"/>
      <c r="HI41" s="484"/>
      <c r="HJ41" s="485"/>
      <c r="HK41" s="483"/>
      <c r="HL41" s="484"/>
      <c r="HM41" s="485"/>
      <c r="HN41" s="483"/>
      <c r="HO41" s="484"/>
      <c r="HP41" s="485"/>
      <c r="HQ41" s="483"/>
      <c r="HR41" s="484"/>
      <c r="HS41" s="485"/>
      <c r="HT41" s="483"/>
      <c r="HU41" s="484"/>
      <c r="HV41" s="485"/>
      <c r="HW41" s="483"/>
      <c r="HX41" s="484"/>
      <c r="HY41" s="485"/>
      <c r="HZ41" s="483"/>
      <c r="IA41" s="484"/>
      <c r="IB41" s="485"/>
      <c r="IC41" s="483"/>
      <c r="ID41" s="484"/>
      <c r="IE41" s="485"/>
      <c r="IF41" s="483"/>
      <c r="IG41" s="484"/>
      <c r="IH41" s="485"/>
      <c r="II41" s="483"/>
      <c r="IJ41" s="484"/>
      <c r="IK41" s="485"/>
      <c r="IL41" s="483"/>
      <c r="IM41" s="484"/>
      <c r="IN41" s="535"/>
      <c r="IO41" s="568"/>
      <c r="IP41" s="563"/>
      <c r="IQ41" s="568"/>
      <c r="IR41" s="290"/>
      <c r="IS41" s="290"/>
      <c r="IT41" s="290"/>
      <c r="IU41" s="290"/>
      <c r="IV41" s="290"/>
      <c r="IW41" s="290"/>
      <c r="IX41" s="290"/>
      <c r="IY41" s="290"/>
      <c r="IZ41" s="290"/>
      <c r="JA41" s="290"/>
      <c r="JB41" s="290"/>
    </row>
    <row r="42" spans="1:262" ht="20.25">
      <c r="A42" s="340">
        <f t="shared" si="54"/>
        <v>24</v>
      </c>
      <c r="B42" s="468"/>
      <c r="C42" s="562" t="str">
        <f t="shared" ref="C42:C49" si="55">+C40</f>
        <v>W  11.68 % ROE</v>
      </c>
      <c r="D42" s="562">
        <f t="shared" ref="D42:D49" si="56">+D40+1</f>
        <v>2007</v>
      </c>
      <c r="E42" s="485">
        <v>20188201.833333332</v>
      </c>
      <c r="F42" s="483">
        <v>492395.16666666663</v>
      </c>
      <c r="G42" s="484">
        <v>4553421.8700199593</v>
      </c>
      <c r="H42" s="485">
        <v>8069022</v>
      </c>
      <c r="I42" s="483">
        <v>80049.82142857142</v>
      </c>
      <c r="J42" s="484">
        <v>1703201.5058861806</v>
      </c>
      <c r="K42" s="485">
        <v>86565628.890000001</v>
      </c>
      <c r="L42" s="483">
        <v>858786.00089285709</v>
      </c>
      <c r="M42" s="484">
        <v>18272190.791329145</v>
      </c>
      <c r="N42" s="485">
        <v>22188863</v>
      </c>
      <c r="O42" s="483">
        <v>484280.74007936509</v>
      </c>
      <c r="P42" s="484">
        <v>4947757.2747385986</v>
      </c>
      <c r="Q42" s="485"/>
      <c r="R42" s="483"/>
      <c r="S42" s="484"/>
      <c r="T42" s="485"/>
      <c r="U42" s="483"/>
      <c r="V42" s="484"/>
      <c r="W42" s="485"/>
      <c r="X42" s="483"/>
      <c r="Y42" s="484"/>
      <c r="Z42" s="485"/>
      <c r="AA42" s="483"/>
      <c r="AB42" s="484"/>
      <c r="AC42" s="485"/>
      <c r="AD42" s="483"/>
      <c r="AE42" s="484"/>
      <c r="AF42" s="485"/>
      <c r="AG42" s="483"/>
      <c r="AH42" s="484"/>
      <c r="AI42" s="485"/>
      <c r="AJ42" s="483"/>
      <c r="AK42" s="484"/>
      <c r="AL42" s="485"/>
      <c r="AM42" s="483"/>
      <c r="AN42" s="484"/>
      <c r="AO42" s="485"/>
      <c r="AP42" s="483"/>
      <c r="AQ42" s="484"/>
      <c r="AR42" s="485"/>
      <c r="AS42" s="483"/>
      <c r="AT42" s="484"/>
      <c r="AU42" s="485"/>
      <c r="AV42" s="483"/>
      <c r="AW42" s="484"/>
      <c r="AX42" s="485"/>
      <c r="AY42" s="483"/>
      <c r="AZ42" s="484"/>
      <c r="BA42" s="485"/>
      <c r="BB42" s="483"/>
      <c r="BC42" s="484"/>
      <c r="BD42" s="485"/>
      <c r="BE42" s="483"/>
      <c r="BF42" s="484"/>
      <c r="BG42" s="485"/>
      <c r="BH42" s="483"/>
      <c r="BI42" s="484"/>
      <c r="BJ42" s="485"/>
      <c r="BK42" s="483"/>
      <c r="BL42" s="484"/>
      <c r="BM42" s="485"/>
      <c r="BN42" s="483"/>
      <c r="BO42" s="484"/>
      <c r="BP42" s="485"/>
      <c r="BQ42" s="483"/>
      <c r="BR42" s="484"/>
      <c r="BS42" s="782"/>
      <c r="BT42" s="483"/>
      <c r="BU42" s="484"/>
      <c r="BV42" s="485"/>
      <c r="BW42" s="483"/>
      <c r="BX42" s="484"/>
      <c r="BY42" s="485"/>
      <c r="BZ42" s="483"/>
      <c r="CA42" s="484"/>
      <c r="CB42" s="485">
        <v>770174683</v>
      </c>
      <c r="CC42" s="483"/>
      <c r="CD42" s="484"/>
      <c r="CE42" s="485"/>
      <c r="CF42" s="483"/>
      <c r="CG42" s="484"/>
      <c r="CH42" s="485"/>
      <c r="CI42" s="483"/>
      <c r="CJ42" s="484"/>
      <c r="CK42" s="485"/>
      <c r="CL42" s="483"/>
      <c r="CM42" s="484"/>
      <c r="CN42" s="485"/>
      <c r="CO42" s="483"/>
      <c r="CP42" s="484"/>
      <c r="CQ42" s="485"/>
      <c r="CR42" s="483"/>
      <c r="CS42" s="484"/>
      <c r="CT42" s="485"/>
      <c r="CU42" s="483"/>
      <c r="CV42" s="484"/>
      <c r="CW42" s="485"/>
      <c r="CX42" s="483"/>
      <c r="CY42" s="484"/>
      <c r="CZ42" s="485"/>
      <c r="DA42" s="483"/>
      <c r="DB42" s="484"/>
      <c r="DC42" s="485"/>
      <c r="DD42" s="483"/>
      <c r="DE42" s="484"/>
      <c r="DF42" s="485"/>
      <c r="DG42" s="483"/>
      <c r="DH42" s="484"/>
      <c r="DI42" s="485"/>
      <c r="DJ42" s="483"/>
      <c r="DK42" s="484"/>
      <c r="DL42" s="485"/>
      <c r="DM42" s="483"/>
      <c r="DN42" s="484"/>
      <c r="DO42" s="485"/>
      <c r="DP42" s="483"/>
      <c r="DQ42" s="484"/>
      <c r="DR42" s="485"/>
      <c r="DS42" s="483"/>
      <c r="DT42" s="484"/>
      <c r="DU42" s="485"/>
      <c r="DV42" s="483"/>
      <c r="DW42" s="484"/>
      <c r="DX42" s="485"/>
      <c r="DY42" s="483"/>
      <c r="DZ42" s="484"/>
      <c r="EA42" s="485"/>
      <c r="EB42" s="483"/>
      <c r="EC42" s="484"/>
      <c r="ED42" s="485"/>
      <c r="EE42" s="483"/>
      <c r="EF42" s="484"/>
      <c r="EG42" s="485"/>
      <c r="EH42" s="483"/>
      <c r="EI42" s="484"/>
      <c r="EJ42" s="485"/>
      <c r="EK42" s="483"/>
      <c r="EL42" s="484"/>
      <c r="EM42" s="485"/>
      <c r="EN42" s="483"/>
      <c r="EO42" s="484"/>
      <c r="EP42" s="485"/>
      <c r="EQ42" s="483"/>
      <c r="ER42" s="484"/>
      <c r="ES42" s="485"/>
      <c r="ET42" s="483"/>
      <c r="EU42" s="484"/>
      <c r="EV42" s="485"/>
      <c r="EW42" s="483"/>
      <c r="EX42" s="484"/>
      <c r="EY42" s="485"/>
      <c r="EZ42" s="483"/>
      <c r="FA42" s="484"/>
      <c r="FB42" s="485"/>
      <c r="FC42" s="483"/>
      <c r="FD42" s="484"/>
      <c r="FE42" s="485"/>
      <c r="FF42" s="483"/>
      <c r="FG42" s="484"/>
      <c r="FH42" s="485"/>
      <c r="FI42" s="483"/>
      <c r="FJ42" s="484"/>
      <c r="FK42" s="485"/>
      <c r="FL42" s="483"/>
      <c r="FM42" s="484"/>
      <c r="FN42" s="485"/>
      <c r="FO42" s="483"/>
      <c r="FP42" s="484"/>
      <c r="FQ42" s="485"/>
      <c r="FR42" s="483"/>
      <c r="FS42" s="484"/>
      <c r="FT42" s="485"/>
      <c r="FU42" s="483"/>
      <c r="FV42" s="484"/>
      <c r="FW42" s="485"/>
      <c r="FX42" s="483"/>
      <c r="FY42" s="484"/>
      <c r="FZ42" s="485"/>
      <c r="GA42" s="483"/>
      <c r="GB42" s="484"/>
      <c r="GC42" s="485"/>
      <c r="GD42" s="483"/>
      <c r="GE42" s="484"/>
      <c r="GF42" s="485"/>
      <c r="GG42" s="483"/>
      <c r="GH42" s="484"/>
      <c r="GI42" s="485"/>
      <c r="GJ42" s="483"/>
      <c r="GK42" s="484"/>
      <c r="GL42" s="485"/>
      <c r="GM42" s="483"/>
      <c r="GN42" s="484"/>
      <c r="GO42" s="485"/>
      <c r="GP42" s="483"/>
      <c r="GQ42" s="484"/>
      <c r="GR42" s="485"/>
      <c r="GS42" s="483"/>
      <c r="GT42" s="484"/>
      <c r="GU42" s="485"/>
      <c r="GV42" s="483"/>
      <c r="GW42" s="484"/>
      <c r="GX42" s="485"/>
      <c r="GY42" s="483"/>
      <c r="GZ42" s="484"/>
      <c r="HA42" s="485"/>
      <c r="HB42" s="483"/>
      <c r="HC42" s="484"/>
      <c r="HD42" s="485"/>
      <c r="HE42" s="483"/>
      <c r="HF42" s="484"/>
      <c r="HG42" s="485"/>
      <c r="HH42" s="483"/>
      <c r="HI42" s="484"/>
      <c r="HJ42" s="485"/>
      <c r="HK42" s="483"/>
      <c r="HL42" s="484"/>
      <c r="HM42" s="485"/>
      <c r="HN42" s="483"/>
      <c r="HO42" s="484"/>
      <c r="HP42" s="485"/>
      <c r="HQ42" s="483"/>
      <c r="HR42" s="484"/>
      <c r="HS42" s="485"/>
      <c r="HT42" s="483"/>
      <c r="HU42" s="484"/>
      <c r="HV42" s="485"/>
      <c r="HW42" s="483"/>
      <c r="HX42" s="484"/>
      <c r="HY42" s="485"/>
      <c r="HZ42" s="483"/>
      <c r="IA42" s="484"/>
      <c r="IB42" s="485"/>
      <c r="IC42" s="483"/>
      <c r="ID42" s="484"/>
      <c r="IE42" s="485"/>
      <c r="IF42" s="483"/>
      <c r="IG42" s="484"/>
      <c r="IH42" s="485"/>
      <c r="II42" s="483"/>
      <c r="IJ42" s="484"/>
      <c r="IK42" s="485"/>
      <c r="IL42" s="483"/>
      <c r="IM42" s="484"/>
      <c r="IN42" s="535"/>
      <c r="IO42" s="563"/>
      <c r="IP42" s="568"/>
      <c r="IQ42" s="563"/>
      <c r="IR42" s="290"/>
      <c r="IS42" s="290"/>
      <c r="IT42" s="290"/>
      <c r="IU42" s="290"/>
      <c r="IV42" s="290"/>
      <c r="IW42" s="290"/>
      <c r="IX42" s="290"/>
      <c r="IY42" s="290"/>
      <c r="IZ42" s="290"/>
      <c r="JA42" s="290"/>
      <c r="JB42" s="290"/>
    </row>
    <row r="43" spans="1:262" ht="18.75" customHeight="1">
      <c r="A43" s="340">
        <f t="shared" si="54"/>
        <v>25</v>
      </c>
      <c r="B43" s="468"/>
      <c r="C43" s="562" t="str">
        <f t="shared" si="55"/>
        <v>W Increased ROE</v>
      </c>
      <c r="D43" s="562">
        <f t="shared" si="56"/>
        <v>2007</v>
      </c>
      <c r="E43" s="485">
        <v>20188201.833333332</v>
      </c>
      <c r="F43" s="483">
        <v>492395.16666666663</v>
      </c>
      <c r="G43" s="484">
        <v>4553421.8700199593</v>
      </c>
      <c r="H43" s="485">
        <v>8069022</v>
      </c>
      <c r="I43" s="483">
        <v>80049.82142857142</v>
      </c>
      <c r="J43" s="484">
        <v>1703201.5058861806</v>
      </c>
      <c r="K43" s="485">
        <v>86565628.890000001</v>
      </c>
      <c r="L43" s="483">
        <v>858786.00089285709</v>
      </c>
      <c r="M43" s="484">
        <v>18272190.791329145</v>
      </c>
      <c r="N43" s="485">
        <v>22188863</v>
      </c>
      <c r="O43" s="483">
        <v>484280.74007936509</v>
      </c>
      <c r="P43" s="484">
        <v>4947757.2747385986</v>
      </c>
      <c r="Q43" s="485"/>
      <c r="R43" s="483"/>
      <c r="S43" s="484"/>
      <c r="T43" s="485"/>
      <c r="U43" s="483"/>
      <c r="V43" s="484"/>
      <c r="W43" s="485"/>
      <c r="X43" s="483"/>
      <c r="Y43" s="484"/>
      <c r="Z43" s="485"/>
      <c r="AA43" s="483"/>
      <c r="AB43" s="484"/>
      <c r="AC43" s="485"/>
      <c r="AD43" s="483"/>
      <c r="AE43" s="484"/>
      <c r="AF43" s="485"/>
      <c r="AG43" s="483"/>
      <c r="AH43" s="484"/>
      <c r="AI43" s="485"/>
      <c r="AJ43" s="483"/>
      <c r="AK43" s="484"/>
      <c r="AL43" s="485"/>
      <c r="AM43" s="483"/>
      <c r="AN43" s="484"/>
      <c r="AO43" s="485"/>
      <c r="AP43" s="483"/>
      <c r="AQ43" s="484"/>
      <c r="AR43" s="485"/>
      <c r="AS43" s="483"/>
      <c r="AT43" s="484"/>
      <c r="AU43" s="485"/>
      <c r="AV43" s="483"/>
      <c r="AW43" s="484"/>
      <c r="AX43" s="485"/>
      <c r="AY43" s="483"/>
      <c r="AZ43" s="484"/>
      <c r="BA43" s="485"/>
      <c r="BB43" s="483"/>
      <c r="BC43" s="484"/>
      <c r="BD43" s="485"/>
      <c r="BE43" s="483"/>
      <c r="BF43" s="484"/>
      <c r="BG43" s="485"/>
      <c r="BH43" s="483"/>
      <c r="BI43" s="484"/>
      <c r="BJ43" s="485"/>
      <c r="BK43" s="483"/>
      <c r="BL43" s="484"/>
      <c r="BM43" s="485"/>
      <c r="BN43" s="483"/>
      <c r="BO43" s="484"/>
      <c r="BP43" s="485"/>
      <c r="BQ43" s="483"/>
      <c r="BR43" s="484"/>
      <c r="BS43" s="782"/>
      <c r="BT43" s="483"/>
      <c r="BU43" s="484"/>
      <c r="BV43" s="485"/>
      <c r="BW43" s="483"/>
      <c r="BX43" s="484"/>
      <c r="BY43" s="485"/>
      <c r="BZ43" s="483"/>
      <c r="CA43" s="484"/>
      <c r="CB43" s="485">
        <f>CB41-CB42</f>
        <v>-1897550.7799999714</v>
      </c>
      <c r="CC43" s="483"/>
      <c r="CD43" s="484"/>
      <c r="CE43" s="485"/>
      <c r="CF43" s="483"/>
      <c r="CG43" s="484"/>
      <c r="CH43" s="485"/>
      <c r="CI43" s="483"/>
      <c r="CJ43" s="484"/>
      <c r="CK43" s="485"/>
      <c r="CL43" s="483"/>
      <c r="CM43" s="484"/>
      <c r="CN43" s="485"/>
      <c r="CO43" s="483"/>
      <c r="CP43" s="484"/>
      <c r="CQ43" s="485"/>
      <c r="CR43" s="483"/>
      <c r="CS43" s="484"/>
      <c r="CT43" s="485"/>
      <c r="CU43" s="483"/>
      <c r="CV43" s="484"/>
      <c r="CW43" s="485"/>
      <c r="CX43" s="483"/>
      <c r="CY43" s="484"/>
      <c r="CZ43" s="485"/>
      <c r="DA43" s="483"/>
      <c r="DB43" s="484"/>
      <c r="DC43" s="485"/>
      <c r="DD43" s="483"/>
      <c r="DE43" s="484"/>
      <c r="DF43" s="485"/>
      <c r="DG43" s="483"/>
      <c r="DH43" s="484"/>
      <c r="DI43" s="485"/>
      <c r="DJ43" s="483"/>
      <c r="DK43" s="484"/>
      <c r="DL43" s="485"/>
      <c r="DM43" s="483"/>
      <c r="DN43" s="484"/>
      <c r="DO43" s="485"/>
      <c r="DP43" s="483"/>
      <c r="DQ43" s="484"/>
      <c r="DR43" s="485"/>
      <c r="DS43" s="483"/>
      <c r="DT43" s="484"/>
      <c r="DU43" s="485"/>
      <c r="DV43" s="483"/>
      <c r="DW43" s="484"/>
      <c r="DX43" s="485"/>
      <c r="DY43" s="483"/>
      <c r="DZ43" s="484"/>
      <c r="EA43" s="485"/>
      <c r="EB43" s="483"/>
      <c r="EC43" s="484"/>
      <c r="ED43" s="485"/>
      <c r="EE43" s="483"/>
      <c r="EF43" s="484"/>
      <c r="EG43" s="485"/>
      <c r="EH43" s="483"/>
      <c r="EI43" s="484"/>
      <c r="EJ43" s="485"/>
      <c r="EK43" s="483"/>
      <c r="EL43" s="484"/>
      <c r="EM43" s="485"/>
      <c r="EN43" s="483"/>
      <c r="EO43" s="484"/>
      <c r="EP43" s="485"/>
      <c r="EQ43" s="483"/>
      <c r="ER43" s="484"/>
      <c r="ES43" s="485"/>
      <c r="ET43" s="483"/>
      <c r="EU43" s="484"/>
      <c r="EV43" s="485"/>
      <c r="EW43" s="483"/>
      <c r="EX43" s="484"/>
      <c r="EY43" s="485"/>
      <c r="EZ43" s="483"/>
      <c r="FA43" s="484"/>
      <c r="FB43" s="485"/>
      <c r="FC43" s="483"/>
      <c r="FD43" s="484"/>
      <c r="FE43" s="485"/>
      <c r="FF43" s="483"/>
      <c r="FG43" s="484"/>
      <c r="FH43" s="485"/>
      <c r="FI43" s="483"/>
      <c r="FJ43" s="484"/>
      <c r="FK43" s="485"/>
      <c r="FL43" s="483"/>
      <c r="FM43" s="484"/>
      <c r="FN43" s="485"/>
      <c r="FO43" s="483"/>
      <c r="FP43" s="484"/>
      <c r="FQ43" s="485"/>
      <c r="FR43" s="483"/>
      <c r="FS43" s="484"/>
      <c r="FT43" s="485"/>
      <c r="FU43" s="483"/>
      <c r="FV43" s="484"/>
      <c r="FW43" s="485"/>
      <c r="FX43" s="483"/>
      <c r="FY43" s="484"/>
      <c r="FZ43" s="485"/>
      <c r="GA43" s="483"/>
      <c r="GB43" s="484"/>
      <c r="GC43" s="485"/>
      <c r="GD43" s="483"/>
      <c r="GE43" s="484"/>
      <c r="GF43" s="485"/>
      <c r="GG43" s="483"/>
      <c r="GH43" s="484"/>
      <c r="GI43" s="485"/>
      <c r="GJ43" s="483"/>
      <c r="GK43" s="484"/>
      <c r="GL43" s="485"/>
      <c r="GM43" s="483"/>
      <c r="GN43" s="484"/>
      <c r="GO43" s="485"/>
      <c r="GP43" s="483"/>
      <c r="GQ43" s="484"/>
      <c r="GR43" s="485"/>
      <c r="GS43" s="483"/>
      <c r="GT43" s="484"/>
      <c r="GU43" s="485"/>
      <c r="GV43" s="483"/>
      <c r="GW43" s="484"/>
      <c r="GX43" s="485"/>
      <c r="GY43" s="483"/>
      <c r="GZ43" s="484"/>
      <c r="HA43" s="485"/>
      <c r="HB43" s="483"/>
      <c r="HC43" s="484"/>
      <c r="HD43" s="485"/>
      <c r="HE43" s="483"/>
      <c r="HF43" s="484"/>
      <c r="HG43" s="485"/>
      <c r="HH43" s="483"/>
      <c r="HI43" s="484"/>
      <c r="HJ43" s="485"/>
      <c r="HK43" s="483"/>
      <c r="HL43" s="484"/>
      <c r="HM43" s="485"/>
      <c r="HN43" s="483"/>
      <c r="HO43" s="484"/>
      <c r="HP43" s="485"/>
      <c r="HQ43" s="483"/>
      <c r="HR43" s="484"/>
      <c r="HS43" s="485"/>
      <c r="HT43" s="483"/>
      <c r="HU43" s="484"/>
      <c r="HV43" s="485"/>
      <c r="HW43" s="483"/>
      <c r="HX43" s="484"/>
      <c r="HY43" s="485"/>
      <c r="HZ43" s="483"/>
      <c r="IA43" s="484"/>
      <c r="IB43" s="485"/>
      <c r="IC43" s="483"/>
      <c r="ID43" s="484"/>
      <c r="IE43" s="485"/>
      <c r="IF43" s="483"/>
      <c r="IG43" s="484"/>
      <c r="IH43" s="485"/>
      <c r="II43" s="483"/>
      <c r="IJ43" s="484"/>
      <c r="IK43" s="485"/>
      <c r="IL43" s="483"/>
      <c r="IM43" s="484"/>
      <c r="IN43" s="535"/>
      <c r="IO43" s="568"/>
      <c r="IP43" s="563"/>
      <c r="IQ43" s="568"/>
      <c r="IR43" s="290"/>
      <c r="IS43" s="290"/>
      <c r="IT43" s="290"/>
      <c r="IU43" s="290"/>
      <c r="IV43" s="290"/>
      <c r="IW43" s="290"/>
      <c r="IX43" s="290"/>
      <c r="IY43" s="290"/>
      <c r="IZ43" s="290"/>
      <c r="JA43" s="290"/>
      <c r="JB43" s="290"/>
    </row>
    <row r="44" spans="1:262" ht="20.25">
      <c r="A44" s="340">
        <f t="shared" si="54"/>
        <v>26</v>
      </c>
      <c r="B44" s="468"/>
      <c r="C44" s="562" t="str">
        <f t="shared" si="55"/>
        <v>W  11.68 % ROE</v>
      </c>
      <c r="D44" s="562">
        <f t="shared" si="56"/>
        <v>2008</v>
      </c>
      <c r="E44" s="485">
        <v>19695806.666666664</v>
      </c>
      <c r="F44" s="483">
        <v>492395.16666666663</v>
      </c>
      <c r="G44" s="484">
        <v>4454372.4382308545</v>
      </c>
      <c r="H44" s="485">
        <v>7988972.1785714282</v>
      </c>
      <c r="I44" s="483">
        <v>192119.57142857142</v>
      </c>
      <c r="J44" s="484">
        <v>1799168.5606038631</v>
      </c>
      <c r="K44" s="485">
        <v>85706842.889107138</v>
      </c>
      <c r="L44" s="483">
        <v>2061086.4021428572</v>
      </c>
      <c r="M44" s="484">
        <v>19301739.160927989</v>
      </c>
      <c r="N44" s="485">
        <v>21704582.259920601</v>
      </c>
      <c r="O44" s="483">
        <v>528306.26190476189</v>
      </c>
      <c r="P44" s="484">
        <v>4894365.6499742111</v>
      </c>
      <c r="Q44" s="485">
        <v>24921237</v>
      </c>
      <c r="R44" s="483">
        <v>88645.901717674904</v>
      </c>
      <c r="S44" s="484">
        <v>837584.40716714889</v>
      </c>
      <c r="T44" s="485"/>
      <c r="U44" s="483"/>
      <c r="V44" s="484"/>
      <c r="W44" s="485"/>
      <c r="X44" s="483"/>
      <c r="Y44" s="484"/>
      <c r="Z44" s="485">
        <v>6961494.5700000003</v>
      </c>
      <c r="AA44" s="483">
        <v>25372.297106227106</v>
      </c>
      <c r="AB44" s="484">
        <v>239734.04318082213</v>
      </c>
      <c r="AC44" s="485"/>
      <c r="AD44" s="483"/>
      <c r="AE44" s="484"/>
      <c r="AF44" s="485">
        <v>36369</v>
      </c>
      <c r="AG44" s="483">
        <v>577.28571428571399</v>
      </c>
      <c r="AH44" s="484">
        <v>5114.0511424324259</v>
      </c>
      <c r="AI44" s="485"/>
      <c r="AJ44" s="483"/>
      <c r="AK44" s="484"/>
      <c r="AL44" s="485"/>
      <c r="AM44" s="483"/>
      <c r="AN44" s="484"/>
      <c r="AO44" s="485"/>
      <c r="AP44" s="483"/>
      <c r="AQ44" s="484"/>
      <c r="AR44" s="485"/>
      <c r="AS44" s="483"/>
      <c r="AT44" s="484"/>
      <c r="AU44" s="485"/>
      <c r="AV44" s="483"/>
      <c r="AW44" s="484"/>
      <c r="AX44" s="485"/>
      <c r="AY44" s="483"/>
      <c r="AZ44" s="484"/>
      <c r="BA44" s="485"/>
      <c r="BB44" s="483"/>
      <c r="BC44" s="484"/>
      <c r="BD44" s="485"/>
      <c r="BE44" s="483"/>
      <c r="BF44" s="484"/>
      <c r="BG44" s="485"/>
      <c r="BH44" s="483"/>
      <c r="BI44" s="484"/>
      <c r="BJ44" s="485"/>
      <c r="BK44" s="483"/>
      <c r="BL44" s="484"/>
      <c r="BM44" s="485"/>
      <c r="BN44" s="483"/>
      <c r="BO44" s="484"/>
      <c r="BP44" s="485"/>
      <c r="BQ44" s="483"/>
      <c r="BR44" s="484"/>
      <c r="BS44" s="782"/>
      <c r="BT44" s="483"/>
      <c r="BU44" s="484"/>
      <c r="BV44" s="485"/>
      <c r="BW44" s="483"/>
      <c r="BX44" s="484"/>
      <c r="BY44" s="485"/>
      <c r="BZ44" s="483"/>
      <c r="CA44" s="484"/>
      <c r="CB44" s="485"/>
      <c r="CC44" s="483"/>
      <c r="CD44" s="484"/>
      <c r="CE44" s="485"/>
      <c r="CF44" s="483"/>
      <c r="CG44" s="484"/>
      <c r="CH44" s="485"/>
      <c r="CI44" s="483"/>
      <c r="CJ44" s="484"/>
      <c r="CK44" s="485"/>
      <c r="CL44" s="483"/>
      <c r="CM44" s="484"/>
      <c r="CN44" s="485"/>
      <c r="CO44" s="483"/>
      <c r="CP44" s="484"/>
      <c r="CQ44" s="485"/>
      <c r="CR44" s="483"/>
      <c r="CS44" s="484"/>
      <c r="CT44" s="485"/>
      <c r="CU44" s="483"/>
      <c r="CV44" s="484"/>
      <c r="CW44" s="485"/>
      <c r="CX44" s="483"/>
      <c r="CY44" s="484"/>
      <c r="CZ44" s="485"/>
      <c r="DA44" s="483"/>
      <c r="DB44" s="484"/>
      <c r="DC44" s="485"/>
      <c r="DD44" s="483"/>
      <c r="DE44" s="484"/>
      <c r="DF44" s="485"/>
      <c r="DG44" s="483"/>
      <c r="DH44" s="484"/>
      <c r="DI44" s="485"/>
      <c r="DJ44" s="483"/>
      <c r="DK44" s="484"/>
      <c r="DL44" s="485"/>
      <c r="DM44" s="483"/>
      <c r="DN44" s="484"/>
      <c r="DO44" s="485"/>
      <c r="DP44" s="483"/>
      <c r="DQ44" s="484"/>
      <c r="DR44" s="485"/>
      <c r="DS44" s="483"/>
      <c r="DT44" s="484"/>
      <c r="DU44" s="485"/>
      <c r="DV44" s="483"/>
      <c r="DW44" s="484"/>
      <c r="DX44" s="485"/>
      <c r="DY44" s="483"/>
      <c r="DZ44" s="484"/>
      <c r="EA44" s="485"/>
      <c r="EB44" s="483"/>
      <c r="EC44" s="484"/>
      <c r="ED44" s="485"/>
      <c r="EE44" s="483"/>
      <c r="EF44" s="484"/>
      <c r="EG44" s="485"/>
      <c r="EH44" s="483"/>
      <c r="EI44" s="484"/>
      <c r="EJ44" s="485"/>
      <c r="EK44" s="483"/>
      <c r="EL44" s="484"/>
      <c r="EM44" s="485"/>
      <c r="EN44" s="483"/>
      <c r="EO44" s="484"/>
      <c r="EP44" s="485"/>
      <c r="EQ44" s="483"/>
      <c r="ER44" s="484"/>
      <c r="ES44" s="485"/>
      <c r="ET44" s="483"/>
      <c r="EU44" s="484"/>
      <c r="EV44" s="485"/>
      <c r="EW44" s="483"/>
      <c r="EX44" s="484"/>
      <c r="EY44" s="485"/>
      <c r="EZ44" s="483"/>
      <c r="FA44" s="484"/>
      <c r="FB44" s="485"/>
      <c r="FC44" s="483"/>
      <c r="FD44" s="484"/>
      <c r="FE44" s="485"/>
      <c r="FF44" s="483"/>
      <c r="FG44" s="484"/>
      <c r="FH44" s="485"/>
      <c r="FI44" s="483"/>
      <c r="FJ44" s="484"/>
      <c r="FK44" s="485"/>
      <c r="FL44" s="483"/>
      <c r="FM44" s="484"/>
      <c r="FN44" s="485"/>
      <c r="FO44" s="483"/>
      <c r="FP44" s="484"/>
      <c r="FQ44" s="485"/>
      <c r="FR44" s="483"/>
      <c r="FS44" s="484"/>
      <c r="FT44" s="485"/>
      <c r="FU44" s="483"/>
      <c r="FV44" s="484"/>
      <c r="FW44" s="485"/>
      <c r="FX44" s="483"/>
      <c r="FY44" s="484"/>
      <c r="FZ44" s="485"/>
      <c r="GA44" s="483"/>
      <c r="GB44" s="484"/>
      <c r="GC44" s="485"/>
      <c r="GD44" s="483"/>
      <c r="GE44" s="484"/>
      <c r="GF44" s="485"/>
      <c r="GG44" s="483"/>
      <c r="GH44" s="484"/>
      <c r="GI44" s="485"/>
      <c r="GJ44" s="483"/>
      <c r="GK44" s="484"/>
      <c r="GL44" s="485"/>
      <c r="GM44" s="483"/>
      <c r="GN44" s="484"/>
      <c r="GO44" s="485"/>
      <c r="GP44" s="483"/>
      <c r="GQ44" s="484"/>
      <c r="GR44" s="485"/>
      <c r="GS44" s="483"/>
      <c r="GT44" s="484"/>
      <c r="GU44" s="485"/>
      <c r="GV44" s="483"/>
      <c r="GW44" s="484"/>
      <c r="GX44" s="485"/>
      <c r="GY44" s="483"/>
      <c r="GZ44" s="484"/>
      <c r="HA44" s="485"/>
      <c r="HB44" s="483"/>
      <c r="HC44" s="484"/>
      <c r="HD44" s="485"/>
      <c r="HE44" s="483"/>
      <c r="HF44" s="484"/>
      <c r="HG44" s="485"/>
      <c r="HH44" s="483"/>
      <c r="HI44" s="484"/>
      <c r="HJ44" s="485"/>
      <c r="HK44" s="483"/>
      <c r="HL44" s="484"/>
      <c r="HM44" s="485"/>
      <c r="HN44" s="483"/>
      <c r="HO44" s="484"/>
      <c r="HP44" s="485"/>
      <c r="HQ44" s="483"/>
      <c r="HR44" s="484"/>
      <c r="HS44" s="485"/>
      <c r="HT44" s="483"/>
      <c r="HU44" s="484"/>
      <c r="HV44" s="485"/>
      <c r="HW44" s="483"/>
      <c r="HX44" s="484"/>
      <c r="HY44" s="485"/>
      <c r="HZ44" s="483"/>
      <c r="IA44" s="484"/>
      <c r="IB44" s="485"/>
      <c r="IC44" s="483"/>
      <c r="ID44" s="484"/>
      <c r="IE44" s="485"/>
      <c r="IF44" s="483"/>
      <c r="IG44" s="484"/>
      <c r="IH44" s="485"/>
      <c r="II44" s="483"/>
      <c r="IJ44" s="484"/>
      <c r="IK44" s="485"/>
      <c r="IL44" s="483"/>
      <c r="IM44" s="484"/>
      <c r="IN44" s="536"/>
      <c r="IO44" s="563"/>
      <c r="IP44" s="568"/>
      <c r="IQ44" s="563"/>
      <c r="IR44" s="290"/>
      <c r="IS44" s="290"/>
      <c r="IT44" s="290"/>
      <c r="IU44" s="290"/>
      <c r="IV44" s="290"/>
      <c r="IW44" s="290"/>
      <c r="IX44" s="290"/>
      <c r="IY44" s="290"/>
      <c r="IZ44" s="290"/>
      <c r="JA44" s="290"/>
      <c r="JB44" s="290"/>
    </row>
    <row r="45" spans="1:262" ht="20.25">
      <c r="A45" s="340">
        <f t="shared" si="54"/>
        <v>27</v>
      </c>
      <c r="B45" s="468"/>
      <c r="C45" s="562" t="str">
        <f t="shared" si="55"/>
        <v>W Increased ROE</v>
      </c>
      <c r="D45" s="562">
        <f t="shared" si="56"/>
        <v>2008</v>
      </c>
      <c r="E45" s="485">
        <v>19695806.666666701</v>
      </c>
      <c r="F45" s="483">
        <v>492395.16666666663</v>
      </c>
      <c r="G45" s="484">
        <v>4454372.4382308545</v>
      </c>
      <c r="H45" s="485">
        <v>7988972.1785714282</v>
      </c>
      <c r="I45" s="483">
        <v>192119.57142857142</v>
      </c>
      <c r="J45" s="484">
        <v>1799168.5606038631</v>
      </c>
      <c r="K45" s="485">
        <v>85706842.889107138</v>
      </c>
      <c r="L45" s="483">
        <v>2061086.4021428572</v>
      </c>
      <c r="M45" s="484">
        <v>19301739.160927989</v>
      </c>
      <c r="N45" s="485">
        <v>21704582.259920634</v>
      </c>
      <c r="O45" s="483">
        <v>528306.26190476189</v>
      </c>
      <c r="P45" s="484">
        <v>4894365.6499742111</v>
      </c>
      <c r="Q45" s="485">
        <v>24921237</v>
      </c>
      <c r="R45" s="483">
        <v>88645.901717674918</v>
      </c>
      <c r="S45" s="484">
        <v>837584.40716714889</v>
      </c>
      <c r="T45" s="485"/>
      <c r="U45" s="483"/>
      <c r="V45" s="484"/>
      <c r="W45" s="485"/>
      <c r="X45" s="483"/>
      <c r="Y45" s="484"/>
      <c r="Z45" s="485">
        <v>6961494.5700000003</v>
      </c>
      <c r="AA45" s="483">
        <v>25372.297106227106</v>
      </c>
      <c r="AB45" s="484">
        <v>239734.04318082213</v>
      </c>
      <c r="AC45" s="485"/>
      <c r="AD45" s="483"/>
      <c r="AE45" s="484"/>
      <c r="AF45" s="485">
        <v>36369</v>
      </c>
      <c r="AG45" s="483">
        <v>577.28571428571433</v>
      </c>
      <c r="AH45" s="484">
        <v>5114.0511424324259</v>
      </c>
      <c r="AI45" s="485"/>
      <c r="AJ45" s="483"/>
      <c r="AK45" s="484"/>
      <c r="AL45" s="485"/>
      <c r="AM45" s="483"/>
      <c r="AN45" s="484"/>
      <c r="AO45" s="485"/>
      <c r="AP45" s="483"/>
      <c r="AQ45" s="484"/>
      <c r="AR45" s="485"/>
      <c r="AS45" s="483"/>
      <c r="AT45" s="484"/>
      <c r="AU45" s="485"/>
      <c r="AV45" s="483"/>
      <c r="AW45" s="484"/>
      <c r="AX45" s="485"/>
      <c r="AY45" s="483"/>
      <c r="AZ45" s="484"/>
      <c r="BA45" s="485"/>
      <c r="BB45" s="483"/>
      <c r="BC45" s="484"/>
      <c r="BD45" s="485"/>
      <c r="BE45" s="483"/>
      <c r="BF45" s="484"/>
      <c r="BG45" s="485"/>
      <c r="BH45" s="483"/>
      <c r="BI45" s="484"/>
      <c r="BJ45" s="485"/>
      <c r="BK45" s="483"/>
      <c r="BL45" s="484"/>
      <c r="BM45" s="485"/>
      <c r="BN45" s="483"/>
      <c r="BO45" s="484"/>
      <c r="BP45" s="485"/>
      <c r="BQ45" s="483"/>
      <c r="BR45" s="484"/>
      <c r="BS45" s="782"/>
      <c r="BT45" s="483"/>
      <c r="BU45" s="484"/>
      <c r="BV45" s="485"/>
      <c r="BW45" s="483"/>
      <c r="BX45" s="484"/>
      <c r="BY45" s="485"/>
      <c r="BZ45" s="483"/>
      <c r="CA45" s="484"/>
      <c r="CB45" s="485"/>
      <c r="CC45" s="483"/>
      <c r="CD45" s="484"/>
      <c r="CE45" s="485"/>
      <c r="CF45" s="483"/>
      <c r="CG45" s="484"/>
      <c r="CH45" s="485"/>
      <c r="CI45" s="483"/>
      <c r="CJ45" s="484"/>
      <c r="CK45" s="485"/>
      <c r="CL45" s="483"/>
      <c r="CM45" s="484"/>
      <c r="CN45" s="485"/>
      <c r="CO45" s="483"/>
      <c r="CP45" s="484"/>
      <c r="CQ45" s="485"/>
      <c r="CR45" s="483"/>
      <c r="CS45" s="484"/>
      <c r="CT45" s="485"/>
      <c r="CU45" s="483"/>
      <c r="CV45" s="484"/>
      <c r="CW45" s="485"/>
      <c r="CX45" s="483"/>
      <c r="CY45" s="484"/>
      <c r="CZ45" s="485"/>
      <c r="DA45" s="483"/>
      <c r="DB45" s="484"/>
      <c r="DC45" s="485"/>
      <c r="DD45" s="483"/>
      <c r="DE45" s="484"/>
      <c r="DF45" s="485"/>
      <c r="DG45" s="483"/>
      <c r="DH45" s="484"/>
      <c r="DI45" s="485"/>
      <c r="DJ45" s="483"/>
      <c r="DK45" s="484"/>
      <c r="DL45" s="485"/>
      <c r="DM45" s="483"/>
      <c r="DN45" s="484"/>
      <c r="DO45" s="485"/>
      <c r="DP45" s="483"/>
      <c r="DQ45" s="484"/>
      <c r="DR45" s="485"/>
      <c r="DS45" s="483"/>
      <c r="DT45" s="484"/>
      <c r="DU45" s="485"/>
      <c r="DV45" s="483"/>
      <c r="DW45" s="484"/>
      <c r="DX45" s="485"/>
      <c r="DY45" s="483"/>
      <c r="DZ45" s="484"/>
      <c r="EA45" s="485"/>
      <c r="EB45" s="483"/>
      <c r="EC45" s="484"/>
      <c r="ED45" s="485"/>
      <c r="EE45" s="483"/>
      <c r="EF45" s="484"/>
      <c r="EG45" s="485"/>
      <c r="EH45" s="483"/>
      <c r="EI45" s="484"/>
      <c r="EJ45" s="485"/>
      <c r="EK45" s="483"/>
      <c r="EL45" s="484"/>
      <c r="EM45" s="485"/>
      <c r="EN45" s="483"/>
      <c r="EO45" s="483"/>
      <c r="EP45" s="485"/>
      <c r="EQ45" s="483"/>
      <c r="ER45" s="484"/>
      <c r="ES45" s="485"/>
      <c r="ET45" s="483"/>
      <c r="EU45" s="484"/>
      <c r="EV45" s="485"/>
      <c r="EW45" s="483"/>
      <c r="EX45" s="484"/>
      <c r="EY45" s="485"/>
      <c r="EZ45" s="483"/>
      <c r="FA45" s="484"/>
      <c r="FB45" s="485"/>
      <c r="FC45" s="483"/>
      <c r="FD45" s="484"/>
      <c r="FE45" s="485"/>
      <c r="FF45" s="483"/>
      <c r="FG45" s="484"/>
      <c r="FH45" s="485"/>
      <c r="FI45" s="483"/>
      <c r="FJ45" s="484"/>
      <c r="FK45" s="485"/>
      <c r="FL45" s="483"/>
      <c r="FM45" s="484"/>
      <c r="FN45" s="485"/>
      <c r="FO45" s="483"/>
      <c r="FP45" s="484"/>
      <c r="FQ45" s="485"/>
      <c r="FR45" s="483"/>
      <c r="FS45" s="484"/>
      <c r="FT45" s="485"/>
      <c r="FU45" s="483"/>
      <c r="FV45" s="484"/>
      <c r="FW45" s="485"/>
      <c r="FX45" s="483"/>
      <c r="FY45" s="484"/>
      <c r="FZ45" s="485"/>
      <c r="GA45" s="483"/>
      <c r="GB45" s="484"/>
      <c r="GC45" s="485"/>
      <c r="GD45" s="483"/>
      <c r="GE45" s="484"/>
      <c r="GF45" s="485"/>
      <c r="GG45" s="483"/>
      <c r="GH45" s="484"/>
      <c r="GI45" s="485"/>
      <c r="GJ45" s="483"/>
      <c r="GK45" s="484"/>
      <c r="GL45" s="485"/>
      <c r="GM45" s="483"/>
      <c r="GN45" s="484"/>
      <c r="GO45" s="485"/>
      <c r="GP45" s="483"/>
      <c r="GQ45" s="484"/>
      <c r="GR45" s="485"/>
      <c r="GS45" s="483"/>
      <c r="GT45" s="484"/>
      <c r="GU45" s="485"/>
      <c r="GV45" s="483"/>
      <c r="GW45" s="484"/>
      <c r="GX45" s="485"/>
      <c r="GY45" s="483"/>
      <c r="GZ45" s="484"/>
      <c r="HA45" s="485"/>
      <c r="HB45" s="483"/>
      <c r="HC45" s="484"/>
      <c r="HD45" s="485"/>
      <c r="HE45" s="483"/>
      <c r="HF45" s="484"/>
      <c r="HG45" s="485"/>
      <c r="HH45" s="483"/>
      <c r="HI45" s="484"/>
      <c r="HJ45" s="485"/>
      <c r="HK45" s="483"/>
      <c r="HL45" s="484"/>
      <c r="HM45" s="485"/>
      <c r="HN45" s="483"/>
      <c r="HO45" s="484"/>
      <c r="HP45" s="485"/>
      <c r="HQ45" s="483"/>
      <c r="HR45" s="484"/>
      <c r="HS45" s="485"/>
      <c r="HT45" s="483"/>
      <c r="HU45" s="484"/>
      <c r="HV45" s="485"/>
      <c r="HW45" s="483"/>
      <c r="HX45" s="484"/>
      <c r="HY45" s="485"/>
      <c r="HZ45" s="483"/>
      <c r="IA45" s="484"/>
      <c r="IB45" s="485"/>
      <c r="IC45" s="483"/>
      <c r="ID45" s="484"/>
      <c r="IE45" s="485"/>
      <c r="IF45" s="483"/>
      <c r="IG45" s="484"/>
      <c r="IH45" s="485"/>
      <c r="II45" s="483"/>
      <c r="IJ45" s="484"/>
      <c r="IK45" s="485"/>
      <c r="IL45" s="483"/>
      <c r="IM45" s="484"/>
      <c r="IN45" s="535"/>
      <c r="IO45" s="568"/>
      <c r="IP45" s="568"/>
      <c r="IQ45" s="568"/>
      <c r="IR45" s="290"/>
      <c r="IS45" s="290"/>
      <c r="IT45" s="290"/>
      <c r="IU45" s="290"/>
      <c r="IV45" s="290"/>
      <c r="IW45" s="290"/>
      <c r="IX45" s="290"/>
      <c r="IY45" s="290"/>
      <c r="IZ45" s="290"/>
      <c r="JA45" s="290"/>
      <c r="JB45" s="290"/>
    </row>
    <row r="46" spans="1:262" s="557" customFormat="1" ht="20.25">
      <c r="A46" s="564">
        <f t="shared" si="54"/>
        <v>28</v>
      </c>
      <c r="B46" s="468"/>
      <c r="C46" s="566" t="str">
        <f t="shared" si="55"/>
        <v>W  11.68 % ROE</v>
      </c>
      <c r="D46" s="566">
        <f t="shared" si="56"/>
        <v>2009</v>
      </c>
      <c r="E46" s="485">
        <v>19203411.499999996</v>
      </c>
      <c r="F46" s="483">
        <v>492395.16666666669</v>
      </c>
      <c r="G46" s="484">
        <v>4523233.9378284886</v>
      </c>
      <c r="H46" s="485">
        <v>7796852.6071428563</v>
      </c>
      <c r="I46" s="483">
        <v>192119.57142857142</v>
      </c>
      <c r="J46" s="484">
        <v>1828696.2693713075</v>
      </c>
      <c r="K46" s="485">
        <v>83645756.486964285</v>
      </c>
      <c r="L46" s="483">
        <v>2061086.4021428572</v>
      </c>
      <c r="M46" s="484">
        <v>19618516.66867733</v>
      </c>
      <c r="N46" s="485">
        <v>21176275.99801584</v>
      </c>
      <c r="O46" s="483">
        <v>528306.26190476189</v>
      </c>
      <c r="P46" s="484">
        <v>4973253.6777129257</v>
      </c>
      <c r="Q46" s="485">
        <v>26916602.0982823</v>
      </c>
      <c r="R46" s="483">
        <v>642982.09523809503</v>
      </c>
      <c r="S46" s="484">
        <v>6292836.7226667712</v>
      </c>
      <c r="T46" s="485">
        <v>19700217.079999994</v>
      </c>
      <c r="U46" s="483">
        <v>288478.39053113543</v>
      </c>
      <c r="V46" s="484">
        <v>2831673.1249772008</v>
      </c>
      <c r="W46" s="485">
        <v>15773879.580000002</v>
      </c>
      <c r="X46" s="483">
        <v>234560.70287545791</v>
      </c>
      <c r="Y46" s="484">
        <v>2302422.8514492824</v>
      </c>
      <c r="Z46" s="485">
        <v>6936122.2728937697</v>
      </c>
      <c r="AA46" s="483">
        <v>165749.87071428573</v>
      </c>
      <c r="AB46" s="484">
        <v>1621657.3577302925</v>
      </c>
      <c r="AC46" s="485">
        <v>21092458.170000002</v>
      </c>
      <c r="AD46" s="483">
        <v>268347.0871245421</v>
      </c>
      <c r="AE46" s="484">
        <v>2634066.3970616143</v>
      </c>
      <c r="AF46" s="485">
        <v>35791.714285714297</v>
      </c>
      <c r="AG46" s="483">
        <v>865.92857142857144</v>
      </c>
      <c r="AH46" s="484">
        <v>8378.6889801300986</v>
      </c>
      <c r="AI46" s="485"/>
      <c r="AJ46" s="483"/>
      <c r="AK46" s="484"/>
      <c r="AL46" s="485"/>
      <c r="AM46" s="483"/>
      <c r="AN46" s="484"/>
      <c r="AO46" s="485"/>
      <c r="AP46" s="483"/>
      <c r="AQ46" s="484"/>
      <c r="AR46" s="485"/>
      <c r="AS46" s="483"/>
      <c r="AT46" s="484"/>
      <c r="AU46" s="485"/>
      <c r="AV46" s="483"/>
      <c r="AW46" s="484"/>
      <c r="AX46" s="485"/>
      <c r="AY46" s="483"/>
      <c r="AZ46" s="484"/>
      <c r="BA46" s="485"/>
      <c r="BB46" s="483"/>
      <c r="BC46" s="484"/>
      <c r="BD46" s="485"/>
      <c r="BE46" s="483"/>
      <c r="BF46" s="484"/>
      <c r="BG46" s="485"/>
      <c r="BH46" s="483"/>
      <c r="BI46" s="484"/>
      <c r="BJ46" s="485"/>
      <c r="BK46" s="483"/>
      <c r="BL46" s="484"/>
      <c r="BM46" s="485"/>
      <c r="BN46" s="483"/>
      <c r="BO46" s="484"/>
      <c r="BP46" s="485"/>
      <c r="BQ46" s="483"/>
      <c r="BR46" s="484"/>
      <c r="BS46" s="782"/>
      <c r="BT46" s="483"/>
      <c r="BU46" s="484"/>
      <c r="BV46" s="485"/>
      <c r="BW46" s="483"/>
      <c r="BX46" s="484"/>
      <c r="BY46" s="485"/>
      <c r="BZ46" s="483"/>
      <c r="CA46" s="484"/>
      <c r="CB46" s="485"/>
      <c r="CC46" s="483"/>
      <c r="CD46" s="484"/>
      <c r="CE46" s="485"/>
      <c r="CF46" s="483"/>
      <c r="CG46" s="484"/>
      <c r="CH46" s="485"/>
      <c r="CI46" s="483"/>
      <c r="CJ46" s="484"/>
      <c r="CK46" s="485"/>
      <c r="CL46" s="483"/>
      <c r="CM46" s="484"/>
      <c r="CN46" s="485"/>
      <c r="CO46" s="483"/>
      <c r="CP46" s="484"/>
      <c r="CQ46" s="485"/>
      <c r="CR46" s="483"/>
      <c r="CS46" s="484"/>
      <c r="CT46" s="485"/>
      <c r="CU46" s="483"/>
      <c r="CV46" s="484"/>
      <c r="CW46" s="485"/>
      <c r="CX46" s="483"/>
      <c r="CY46" s="484"/>
      <c r="CZ46" s="485"/>
      <c r="DA46" s="483"/>
      <c r="DB46" s="484"/>
      <c r="DC46" s="485"/>
      <c r="DD46" s="483"/>
      <c r="DE46" s="484"/>
      <c r="DF46" s="485"/>
      <c r="DG46" s="483"/>
      <c r="DH46" s="484"/>
      <c r="DI46" s="485"/>
      <c r="DJ46" s="483"/>
      <c r="DK46" s="484"/>
      <c r="DL46" s="485"/>
      <c r="DM46" s="483"/>
      <c r="DN46" s="484"/>
      <c r="DO46" s="485"/>
      <c r="DP46" s="483"/>
      <c r="DQ46" s="484"/>
      <c r="DR46" s="485"/>
      <c r="DS46" s="483"/>
      <c r="DT46" s="484"/>
      <c r="DU46" s="485"/>
      <c r="DV46" s="483"/>
      <c r="DW46" s="484"/>
      <c r="DX46" s="485"/>
      <c r="DY46" s="483"/>
      <c r="DZ46" s="484"/>
      <c r="EA46" s="485"/>
      <c r="EB46" s="483"/>
      <c r="EC46" s="484"/>
      <c r="ED46" s="485"/>
      <c r="EE46" s="483"/>
      <c r="EF46" s="484"/>
      <c r="EG46" s="485"/>
      <c r="EH46" s="483"/>
      <c r="EI46" s="484"/>
      <c r="EJ46" s="485"/>
      <c r="EK46" s="483"/>
      <c r="EL46" s="484"/>
      <c r="EM46" s="485"/>
      <c r="EN46" s="483"/>
      <c r="EO46" s="483"/>
      <c r="EP46" s="485"/>
      <c r="EQ46" s="483"/>
      <c r="ER46" s="484"/>
      <c r="ES46" s="485"/>
      <c r="ET46" s="483"/>
      <c r="EU46" s="484"/>
      <c r="EV46" s="485"/>
      <c r="EW46" s="483"/>
      <c r="EX46" s="484"/>
      <c r="EY46" s="485"/>
      <c r="EZ46" s="483"/>
      <c r="FA46" s="484"/>
      <c r="FB46" s="485"/>
      <c r="FC46" s="483"/>
      <c r="FD46" s="484"/>
      <c r="FE46" s="485"/>
      <c r="FF46" s="483"/>
      <c r="FG46" s="484"/>
      <c r="FH46" s="485"/>
      <c r="FI46" s="483"/>
      <c r="FJ46" s="484"/>
      <c r="FK46" s="485"/>
      <c r="FL46" s="483"/>
      <c r="FM46" s="484"/>
      <c r="FN46" s="485"/>
      <c r="FO46" s="483"/>
      <c r="FP46" s="484"/>
      <c r="FQ46" s="485"/>
      <c r="FR46" s="483"/>
      <c r="FS46" s="484"/>
      <c r="FT46" s="485"/>
      <c r="FU46" s="483"/>
      <c r="FV46" s="484"/>
      <c r="FW46" s="485"/>
      <c r="FX46" s="483"/>
      <c r="FY46" s="484"/>
      <c r="FZ46" s="485"/>
      <c r="GA46" s="483"/>
      <c r="GB46" s="484"/>
      <c r="GC46" s="485"/>
      <c r="GD46" s="483"/>
      <c r="GE46" s="484"/>
      <c r="GF46" s="485"/>
      <c r="GG46" s="483"/>
      <c r="GH46" s="484"/>
      <c r="GI46" s="485"/>
      <c r="GJ46" s="483"/>
      <c r="GK46" s="484"/>
      <c r="GL46" s="485"/>
      <c r="GM46" s="483"/>
      <c r="GN46" s="484"/>
      <c r="GO46" s="485"/>
      <c r="GP46" s="483"/>
      <c r="GQ46" s="484"/>
      <c r="GR46" s="485"/>
      <c r="GS46" s="483"/>
      <c r="GT46" s="484"/>
      <c r="GU46" s="485"/>
      <c r="GV46" s="483"/>
      <c r="GW46" s="484"/>
      <c r="GX46" s="485"/>
      <c r="GY46" s="483"/>
      <c r="GZ46" s="484"/>
      <c r="HA46" s="485"/>
      <c r="HB46" s="483"/>
      <c r="HC46" s="484"/>
      <c r="HD46" s="485"/>
      <c r="HE46" s="483"/>
      <c r="HF46" s="484"/>
      <c r="HG46" s="485"/>
      <c r="HH46" s="483"/>
      <c r="HI46" s="484"/>
      <c r="HJ46" s="485"/>
      <c r="HK46" s="483"/>
      <c r="HL46" s="484"/>
      <c r="HM46" s="485"/>
      <c r="HN46" s="483"/>
      <c r="HO46" s="484"/>
      <c r="HP46" s="485"/>
      <c r="HQ46" s="483"/>
      <c r="HR46" s="484"/>
      <c r="HS46" s="485"/>
      <c r="HT46" s="483"/>
      <c r="HU46" s="484"/>
      <c r="HV46" s="485"/>
      <c r="HW46" s="483"/>
      <c r="HX46" s="484"/>
      <c r="HY46" s="485"/>
      <c r="HZ46" s="483"/>
      <c r="IA46" s="484"/>
      <c r="IB46" s="485"/>
      <c r="IC46" s="483"/>
      <c r="ID46" s="484"/>
      <c r="IE46" s="485"/>
      <c r="IF46" s="483"/>
      <c r="IG46" s="484"/>
      <c r="IH46" s="485"/>
      <c r="II46" s="483"/>
      <c r="IJ46" s="484"/>
      <c r="IK46" s="485"/>
      <c r="IL46" s="483"/>
      <c r="IM46" s="484"/>
      <c r="IN46" s="535"/>
      <c r="IO46" s="561"/>
      <c r="IP46" s="561"/>
      <c r="IQ46" s="568"/>
    </row>
    <row r="47" spans="1:262" s="557" customFormat="1" ht="20.25">
      <c r="A47" s="564">
        <f t="shared" si="54"/>
        <v>29</v>
      </c>
      <c r="B47" s="468"/>
      <c r="C47" s="566" t="str">
        <f t="shared" si="55"/>
        <v>W Increased ROE</v>
      </c>
      <c r="D47" s="566">
        <f t="shared" si="56"/>
        <v>2009</v>
      </c>
      <c r="E47" s="485">
        <v>19203411.499999996</v>
      </c>
      <c r="F47" s="483">
        <v>492395.16666666669</v>
      </c>
      <c r="G47" s="484">
        <v>4523233.9378284886</v>
      </c>
      <c r="H47" s="485">
        <v>7796852.6071428601</v>
      </c>
      <c r="I47" s="483">
        <v>192119.57142857101</v>
      </c>
      <c r="J47" s="484">
        <v>1828696.2693713075</v>
      </c>
      <c r="K47" s="485">
        <v>83645756.486964285</v>
      </c>
      <c r="L47" s="483">
        <v>2061086.4021428572</v>
      </c>
      <c r="M47" s="484">
        <v>19618516.66867733</v>
      </c>
      <c r="N47" s="485">
        <v>21176275.998015899</v>
      </c>
      <c r="O47" s="483">
        <v>528306.26190476189</v>
      </c>
      <c r="P47" s="484">
        <v>4973253.6777129322</v>
      </c>
      <c r="Q47" s="485">
        <v>26916602.0982823</v>
      </c>
      <c r="R47" s="483">
        <v>642982.09523809515</v>
      </c>
      <c r="S47" s="484">
        <v>6292836.7226667712</v>
      </c>
      <c r="T47" s="485">
        <v>19700217.079999994</v>
      </c>
      <c r="U47" s="483">
        <v>288478.39053113543</v>
      </c>
      <c r="V47" s="484">
        <v>2831673.1249772008</v>
      </c>
      <c r="W47" s="485">
        <v>15773879.580000002</v>
      </c>
      <c r="X47" s="483">
        <v>234560.70287545791</v>
      </c>
      <c r="Y47" s="484">
        <v>2302422.8514492824</v>
      </c>
      <c r="Z47" s="485">
        <v>6936122.2728937734</v>
      </c>
      <c r="AA47" s="483">
        <v>165749.87071428573</v>
      </c>
      <c r="AB47" s="484">
        <v>1621657.3577302925</v>
      </c>
      <c r="AC47" s="485">
        <v>21092458.169999998</v>
      </c>
      <c r="AD47" s="483">
        <v>268347.0871245421</v>
      </c>
      <c r="AE47" s="484">
        <v>2634066.3970616143</v>
      </c>
      <c r="AF47" s="485">
        <v>35791.714285714283</v>
      </c>
      <c r="AG47" s="483">
        <v>865.92857142857144</v>
      </c>
      <c r="AH47" s="484">
        <v>8378.6889801300986</v>
      </c>
      <c r="AI47" s="485"/>
      <c r="AJ47" s="483"/>
      <c r="AK47" s="484"/>
      <c r="AL47" s="485"/>
      <c r="AM47" s="483"/>
      <c r="AN47" s="484"/>
      <c r="AO47" s="485"/>
      <c r="AP47" s="483"/>
      <c r="AQ47" s="484"/>
      <c r="AR47" s="485"/>
      <c r="AS47" s="483"/>
      <c r="AT47" s="484"/>
      <c r="AU47" s="485"/>
      <c r="AV47" s="483"/>
      <c r="AW47" s="484"/>
      <c r="AX47" s="485"/>
      <c r="AY47" s="483"/>
      <c r="AZ47" s="484"/>
      <c r="BA47" s="485"/>
      <c r="BB47" s="483"/>
      <c r="BC47" s="484"/>
      <c r="BD47" s="485"/>
      <c r="BE47" s="483"/>
      <c r="BF47" s="484"/>
      <c r="BG47" s="485"/>
      <c r="BH47" s="483"/>
      <c r="BI47" s="484"/>
      <c r="BJ47" s="485"/>
      <c r="BK47" s="483"/>
      <c r="BL47" s="484"/>
      <c r="BM47" s="485"/>
      <c r="BN47" s="244"/>
      <c r="BO47" s="484"/>
      <c r="BP47" s="485"/>
      <c r="BQ47" s="483"/>
      <c r="BR47" s="484"/>
      <c r="BS47" s="782"/>
      <c r="BT47" s="483"/>
      <c r="BU47" s="484"/>
      <c r="BV47" s="485"/>
      <c r="BW47" s="483"/>
      <c r="BX47" s="484"/>
      <c r="BY47" s="485"/>
      <c r="BZ47" s="483"/>
      <c r="CA47" s="484"/>
      <c r="CB47" s="485"/>
      <c r="CC47" s="483"/>
      <c r="CD47" s="484"/>
      <c r="CE47" s="485"/>
      <c r="CF47" s="483"/>
      <c r="CG47" s="484"/>
      <c r="CH47" s="485"/>
      <c r="CI47" s="483"/>
      <c r="CJ47" s="484"/>
      <c r="CK47" s="485"/>
      <c r="CL47" s="483"/>
      <c r="CM47" s="484"/>
      <c r="CN47" s="485"/>
      <c r="CO47" s="483"/>
      <c r="CP47" s="484"/>
      <c r="CQ47" s="485"/>
      <c r="CR47" s="483"/>
      <c r="CS47" s="484"/>
      <c r="CT47" s="485"/>
      <c r="CU47" s="483"/>
      <c r="CV47" s="484"/>
      <c r="CW47" s="485"/>
      <c r="CX47" s="483"/>
      <c r="CY47" s="484"/>
      <c r="CZ47" s="485"/>
      <c r="DA47" s="483"/>
      <c r="DB47" s="484"/>
      <c r="DC47" s="485"/>
      <c r="DD47" s="483"/>
      <c r="DE47" s="484"/>
      <c r="DF47" s="485"/>
      <c r="DG47" s="483"/>
      <c r="DH47" s="484"/>
      <c r="DI47" s="485"/>
      <c r="DJ47" s="483"/>
      <c r="DK47" s="484"/>
      <c r="DL47" s="485"/>
      <c r="DM47" s="483"/>
      <c r="DN47" s="484"/>
      <c r="DO47" s="485"/>
      <c r="DP47" s="483"/>
      <c r="DQ47" s="484"/>
      <c r="DR47" s="485"/>
      <c r="DS47" s="483"/>
      <c r="DT47" s="484"/>
      <c r="DU47" s="485"/>
      <c r="DV47" s="483"/>
      <c r="DW47" s="484"/>
      <c r="DX47" s="485"/>
      <c r="DY47" s="483"/>
      <c r="DZ47" s="484"/>
      <c r="EA47" s="485"/>
      <c r="EB47" s="483"/>
      <c r="EC47" s="484"/>
      <c r="ED47" s="485"/>
      <c r="EE47" s="483"/>
      <c r="EF47" s="484"/>
      <c r="EG47" s="485"/>
      <c r="EH47" s="483"/>
      <c r="EI47" s="484"/>
      <c r="EJ47" s="485"/>
      <c r="EK47" s="483"/>
      <c r="EL47" s="484"/>
      <c r="EM47" s="485"/>
      <c r="EN47" s="483"/>
      <c r="EO47" s="483"/>
      <c r="EP47" s="485"/>
      <c r="EQ47" s="483"/>
      <c r="ER47" s="484"/>
      <c r="ES47" s="485"/>
      <c r="ET47" s="483"/>
      <c r="EU47" s="484"/>
      <c r="EV47" s="485"/>
      <c r="EW47" s="483"/>
      <c r="EX47" s="484"/>
      <c r="EY47" s="485"/>
      <c r="EZ47" s="483"/>
      <c r="FA47" s="484"/>
      <c r="FB47" s="485"/>
      <c r="FC47" s="483"/>
      <c r="FD47" s="484"/>
      <c r="FE47" s="485"/>
      <c r="FF47" s="483"/>
      <c r="FG47" s="484"/>
      <c r="FH47" s="485"/>
      <c r="FI47" s="483"/>
      <c r="FJ47" s="484"/>
      <c r="FK47" s="485"/>
      <c r="FL47" s="483"/>
      <c r="FM47" s="484"/>
      <c r="FN47" s="485"/>
      <c r="FO47" s="483"/>
      <c r="FP47" s="484"/>
      <c r="FQ47" s="485"/>
      <c r="FR47" s="483"/>
      <c r="FS47" s="484"/>
      <c r="FT47" s="485"/>
      <c r="FU47" s="483"/>
      <c r="FV47" s="484"/>
      <c r="FW47" s="485"/>
      <c r="FX47" s="483"/>
      <c r="FY47" s="484"/>
      <c r="FZ47" s="485"/>
      <c r="GA47" s="483"/>
      <c r="GB47" s="484"/>
      <c r="GC47" s="485"/>
      <c r="GD47" s="483"/>
      <c r="GE47" s="484"/>
      <c r="GF47" s="485"/>
      <c r="GG47" s="483"/>
      <c r="GH47" s="484"/>
      <c r="GI47" s="485"/>
      <c r="GJ47" s="483"/>
      <c r="GK47" s="484"/>
      <c r="GL47" s="485"/>
      <c r="GM47" s="483"/>
      <c r="GN47" s="484"/>
      <c r="GO47" s="485"/>
      <c r="GP47" s="483"/>
      <c r="GQ47" s="484"/>
      <c r="GR47" s="485"/>
      <c r="GS47" s="483"/>
      <c r="GT47" s="484"/>
      <c r="GU47" s="485"/>
      <c r="GV47" s="483"/>
      <c r="GW47" s="484"/>
      <c r="GX47" s="485"/>
      <c r="GY47" s="483"/>
      <c r="GZ47" s="484"/>
      <c r="HA47" s="485"/>
      <c r="HB47" s="483"/>
      <c r="HC47" s="484"/>
      <c r="HD47" s="485"/>
      <c r="HE47" s="483"/>
      <c r="HF47" s="484"/>
      <c r="HG47" s="485"/>
      <c r="HH47" s="483"/>
      <c r="HI47" s="484"/>
      <c r="HJ47" s="485"/>
      <c r="HK47" s="483"/>
      <c r="HL47" s="484"/>
      <c r="HM47" s="485"/>
      <c r="HN47" s="483"/>
      <c r="HO47" s="484"/>
      <c r="HP47" s="485"/>
      <c r="HQ47" s="483"/>
      <c r="HR47" s="484"/>
      <c r="HS47" s="485"/>
      <c r="HT47" s="483"/>
      <c r="HU47" s="484"/>
      <c r="HV47" s="485"/>
      <c r="HW47" s="483"/>
      <c r="HX47" s="484"/>
      <c r="HY47" s="485"/>
      <c r="HZ47" s="483"/>
      <c r="IA47" s="484"/>
      <c r="IB47" s="485"/>
      <c r="IC47" s="483"/>
      <c r="ID47" s="484"/>
      <c r="IE47" s="485"/>
      <c r="IF47" s="483"/>
      <c r="IG47" s="484"/>
      <c r="IH47" s="485"/>
      <c r="II47" s="483"/>
      <c r="IJ47" s="484"/>
      <c r="IK47" s="485"/>
      <c r="IL47" s="483"/>
      <c r="IM47" s="484"/>
      <c r="IN47" s="535"/>
      <c r="IO47" s="561"/>
      <c r="IP47" s="561"/>
      <c r="IQ47" s="568"/>
    </row>
    <row r="48" spans="1:262" ht="20.25">
      <c r="A48" s="567">
        <f t="shared" si="54"/>
        <v>30</v>
      </c>
      <c r="B48" s="468"/>
      <c r="C48" s="562" t="str">
        <f t="shared" si="55"/>
        <v>W  11.68 % ROE</v>
      </c>
      <c r="D48" s="562">
        <f t="shared" si="56"/>
        <v>2010</v>
      </c>
      <c r="E48" s="485">
        <v>18711016.333333328</v>
      </c>
      <c r="F48" s="483">
        <v>492395.16666666669</v>
      </c>
      <c r="G48" s="484">
        <v>4095967.8781372034</v>
      </c>
      <c r="H48" s="485">
        <v>7604733.0357142845</v>
      </c>
      <c r="I48" s="483">
        <v>192119.57142857142</v>
      </c>
      <c r="J48" s="484">
        <v>1656722.4533521151</v>
      </c>
      <c r="K48" s="485">
        <v>81584670.084821433</v>
      </c>
      <c r="L48" s="483">
        <v>2061086.4021428572</v>
      </c>
      <c r="M48" s="484">
        <v>17773556.828895692</v>
      </c>
      <c r="N48" s="485">
        <v>20647969.736111078</v>
      </c>
      <c r="O48" s="483">
        <v>528306.26190476189</v>
      </c>
      <c r="P48" s="484">
        <v>4504918.7004159531</v>
      </c>
      <c r="Q48" s="485">
        <v>26273620.003044207</v>
      </c>
      <c r="R48" s="483">
        <v>642982.09523809503</v>
      </c>
      <c r="S48" s="484">
        <v>5703043.9533343781</v>
      </c>
      <c r="T48" s="485">
        <v>25488527.209468864</v>
      </c>
      <c r="U48" s="483">
        <v>613738.22857142857</v>
      </c>
      <c r="V48" s="484">
        <v>5522598.3071117708</v>
      </c>
      <c r="W48" s="485">
        <v>15539318.877124544</v>
      </c>
      <c r="X48" s="483">
        <v>375568.42857142858</v>
      </c>
      <c r="Y48" s="484">
        <v>3368300.8629228035</v>
      </c>
      <c r="Z48" s="485">
        <v>6770372.4021794843</v>
      </c>
      <c r="AA48" s="483">
        <v>165749.87071428573</v>
      </c>
      <c r="AB48" s="484">
        <v>1469662.4321887507</v>
      </c>
      <c r="AC48" s="485">
        <v>20797966.912875459</v>
      </c>
      <c r="AD48" s="483">
        <v>501578.90476190473</v>
      </c>
      <c r="AE48" s="484">
        <v>4507079.444451374</v>
      </c>
      <c r="AF48" s="485">
        <v>27122.071428571428</v>
      </c>
      <c r="AG48" s="483">
        <v>666.38095238095241</v>
      </c>
      <c r="AH48" s="484">
        <v>5889.8468901685865</v>
      </c>
      <c r="AI48" s="485">
        <v>8806222.4399999995</v>
      </c>
      <c r="AJ48" s="483">
        <v>18699.750622710624</v>
      </c>
      <c r="AK48" s="484">
        <v>169958.67819260494</v>
      </c>
      <c r="AL48" s="485"/>
      <c r="AM48" s="483"/>
      <c r="AN48" s="484"/>
      <c r="AO48" s="485"/>
      <c r="AP48" s="483"/>
      <c r="AQ48" s="484"/>
      <c r="AR48" s="485"/>
      <c r="AS48" s="483"/>
      <c r="AT48" s="484"/>
      <c r="AU48" s="485"/>
      <c r="AV48" s="483"/>
      <c r="AW48" s="484"/>
      <c r="AX48" s="485"/>
      <c r="AY48" s="483"/>
      <c r="AZ48" s="484"/>
      <c r="BA48" s="485"/>
      <c r="BB48" s="483"/>
      <c r="BC48" s="484"/>
      <c r="BD48" s="485"/>
      <c r="BE48" s="483"/>
      <c r="BF48" s="484"/>
      <c r="BG48" s="485"/>
      <c r="BH48" s="483"/>
      <c r="BI48" s="484"/>
      <c r="BJ48" s="485"/>
      <c r="BK48" s="483"/>
      <c r="BL48" s="484"/>
      <c r="BM48" s="485"/>
      <c r="BN48" s="483"/>
      <c r="BO48" s="484"/>
      <c r="BP48" s="485"/>
      <c r="BQ48" s="483"/>
      <c r="BR48" s="484"/>
      <c r="BS48" s="782"/>
      <c r="BT48" s="483"/>
      <c r="BU48" s="484"/>
      <c r="BV48" s="485">
        <v>2662585</v>
      </c>
      <c r="BW48" s="483">
        <v>7802.4468864468872</v>
      </c>
      <c r="BX48" s="484">
        <v>70915.039790851239</v>
      </c>
      <c r="BY48" s="485"/>
      <c r="BZ48" s="483"/>
      <c r="CA48" s="484"/>
      <c r="CB48" s="485"/>
      <c r="CC48" s="483"/>
      <c r="CD48" s="484"/>
      <c r="CE48" s="485"/>
      <c r="CF48" s="483"/>
      <c r="CG48" s="484"/>
      <c r="CH48" s="485"/>
      <c r="CI48" s="483"/>
      <c r="CJ48" s="484"/>
      <c r="CK48" s="485"/>
      <c r="CL48" s="483"/>
      <c r="CM48" s="484"/>
      <c r="CN48" s="485"/>
      <c r="CO48" s="483"/>
      <c r="CP48" s="484"/>
      <c r="CQ48" s="485"/>
      <c r="CR48" s="483"/>
      <c r="CS48" s="484"/>
      <c r="CT48" s="485"/>
      <c r="CU48" s="483"/>
      <c r="CV48" s="484"/>
      <c r="CW48" s="485"/>
      <c r="CX48" s="483"/>
      <c r="CY48" s="484"/>
      <c r="CZ48" s="485"/>
      <c r="DA48" s="483"/>
      <c r="DB48" s="484"/>
      <c r="DC48" s="485"/>
      <c r="DD48" s="483"/>
      <c r="DE48" s="484"/>
      <c r="DF48" s="485"/>
      <c r="DG48" s="483"/>
      <c r="DH48" s="484"/>
      <c r="DI48" s="485"/>
      <c r="DJ48" s="483"/>
      <c r="DK48" s="484"/>
      <c r="DL48" s="485"/>
      <c r="DM48" s="483"/>
      <c r="DN48" s="484"/>
      <c r="DO48" s="485"/>
      <c r="DP48" s="483"/>
      <c r="DQ48" s="484"/>
      <c r="DR48" s="485"/>
      <c r="DS48" s="483"/>
      <c r="DT48" s="484"/>
      <c r="DU48" s="485"/>
      <c r="DV48" s="483"/>
      <c r="DW48" s="484"/>
      <c r="DX48" s="485"/>
      <c r="DY48" s="483"/>
      <c r="DZ48" s="484"/>
      <c r="EA48" s="485"/>
      <c r="EB48" s="483"/>
      <c r="EC48" s="484"/>
      <c r="ED48" s="485"/>
      <c r="EE48" s="483"/>
      <c r="EF48" s="484"/>
      <c r="EG48" s="485"/>
      <c r="EH48" s="483"/>
      <c r="EI48" s="484"/>
      <c r="EJ48" s="485"/>
      <c r="EK48" s="483"/>
      <c r="EL48" s="484"/>
      <c r="EM48" s="485"/>
      <c r="EN48" s="483"/>
      <c r="EO48" s="483"/>
      <c r="EP48" s="485"/>
      <c r="EQ48" s="483"/>
      <c r="ER48" s="484"/>
      <c r="ES48" s="485"/>
      <c r="ET48" s="483"/>
      <c r="EU48" s="484"/>
      <c r="EV48" s="485"/>
      <c r="EW48" s="483"/>
      <c r="EX48" s="484"/>
      <c r="EY48" s="485"/>
      <c r="EZ48" s="483"/>
      <c r="FA48" s="484"/>
      <c r="FB48" s="485"/>
      <c r="FC48" s="483"/>
      <c r="FD48" s="484"/>
      <c r="FE48" s="485"/>
      <c r="FF48" s="483"/>
      <c r="FG48" s="484"/>
      <c r="FH48" s="485"/>
      <c r="FI48" s="483"/>
      <c r="FJ48" s="484"/>
      <c r="FK48" s="485"/>
      <c r="FL48" s="483"/>
      <c r="FM48" s="484"/>
      <c r="FN48" s="485"/>
      <c r="FO48" s="483"/>
      <c r="FP48" s="484"/>
      <c r="FQ48" s="485"/>
      <c r="FR48" s="483"/>
      <c r="FS48" s="484"/>
      <c r="FT48" s="485"/>
      <c r="FU48" s="483"/>
      <c r="FV48" s="484"/>
      <c r="FW48" s="485"/>
      <c r="FX48" s="483"/>
      <c r="FY48" s="484"/>
      <c r="FZ48" s="485"/>
      <c r="GA48" s="483"/>
      <c r="GB48" s="484"/>
      <c r="GC48" s="485"/>
      <c r="GD48" s="483"/>
      <c r="GE48" s="484"/>
      <c r="GF48" s="485"/>
      <c r="GG48" s="483"/>
      <c r="GH48" s="484"/>
      <c r="GI48" s="485"/>
      <c r="GJ48" s="483"/>
      <c r="GK48" s="484"/>
      <c r="GL48" s="485"/>
      <c r="GM48" s="483"/>
      <c r="GN48" s="484"/>
      <c r="GO48" s="485"/>
      <c r="GP48" s="483"/>
      <c r="GQ48" s="484"/>
      <c r="GR48" s="485"/>
      <c r="GS48" s="483"/>
      <c r="GT48" s="484"/>
      <c r="GU48" s="485"/>
      <c r="GV48" s="483"/>
      <c r="GW48" s="484"/>
      <c r="GX48" s="485"/>
      <c r="GY48" s="483"/>
      <c r="GZ48" s="484"/>
      <c r="HA48" s="485"/>
      <c r="HB48" s="483"/>
      <c r="HC48" s="484"/>
      <c r="HD48" s="485"/>
      <c r="HE48" s="483"/>
      <c r="HF48" s="484"/>
      <c r="HG48" s="485"/>
      <c r="HH48" s="483"/>
      <c r="HI48" s="484"/>
      <c r="HJ48" s="485"/>
      <c r="HK48" s="483"/>
      <c r="HL48" s="484"/>
      <c r="HM48" s="485"/>
      <c r="HN48" s="483"/>
      <c r="HO48" s="484"/>
      <c r="HP48" s="485"/>
      <c r="HQ48" s="483"/>
      <c r="HR48" s="484"/>
      <c r="HS48" s="485"/>
      <c r="HT48" s="483"/>
      <c r="HU48" s="484"/>
      <c r="HV48" s="485"/>
      <c r="HW48" s="483"/>
      <c r="HX48" s="484"/>
      <c r="HY48" s="485"/>
      <c r="HZ48" s="483"/>
      <c r="IA48" s="484"/>
      <c r="IB48" s="485"/>
      <c r="IC48" s="483"/>
      <c r="ID48" s="484"/>
      <c r="IE48" s="485"/>
      <c r="IF48" s="483"/>
      <c r="IG48" s="484"/>
      <c r="IH48" s="485"/>
      <c r="II48" s="483"/>
      <c r="IJ48" s="484"/>
      <c r="IK48" s="485"/>
      <c r="IL48" s="483"/>
      <c r="IM48" s="484"/>
      <c r="IN48" s="535"/>
      <c r="IO48" s="561"/>
      <c r="IP48" s="561"/>
      <c r="IQ48" s="568"/>
      <c r="IR48" s="290"/>
      <c r="IS48" s="290"/>
      <c r="IT48" s="290"/>
      <c r="IU48" s="290"/>
      <c r="IV48" s="290"/>
      <c r="IW48" s="290"/>
      <c r="IX48" s="290"/>
      <c r="IY48" s="290"/>
      <c r="IZ48" s="290"/>
      <c r="JA48" s="290"/>
      <c r="JB48" s="290"/>
    </row>
    <row r="49" spans="1:262" ht="20.25">
      <c r="A49" s="567">
        <f t="shared" si="54"/>
        <v>31</v>
      </c>
      <c r="B49" s="468"/>
      <c r="C49" s="562" t="str">
        <f t="shared" si="55"/>
        <v>W Increased ROE</v>
      </c>
      <c r="D49" s="562">
        <f t="shared" si="56"/>
        <v>2010</v>
      </c>
      <c r="E49" s="485">
        <v>18711016.333333328</v>
      </c>
      <c r="F49" s="483">
        <v>492395.16666666669</v>
      </c>
      <c r="G49" s="484">
        <v>4095967.8781372034</v>
      </c>
      <c r="H49" s="485">
        <v>7604733.0357142845</v>
      </c>
      <c r="I49" s="483">
        <v>192119.57142857142</v>
      </c>
      <c r="J49" s="484">
        <v>1656722.4533521151</v>
      </c>
      <c r="K49" s="485">
        <v>81584670.084821433</v>
      </c>
      <c r="L49" s="483">
        <v>2061086.4021428572</v>
      </c>
      <c r="M49" s="484">
        <v>17773556.828895692</v>
      </c>
      <c r="N49" s="485">
        <v>20647969.736111138</v>
      </c>
      <c r="O49" s="483">
        <v>528306.26190476189</v>
      </c>
      <c r="P49" s="484">
        <v>4504918.7004159652</v>
      </c>
      <c r="Q49" s="485">
        <v>26273620.003044207</v>
      </c>
      <c r="R49" s="483">
        <v>642982.09523809503</v>
      </c>
      <c r="S49" s="484">
        <v>5703043.9533343781</v>
      </c>
      <c r="T49" s="485">
        <v>25488527.209468864</v>
      </c>
      <c r="U49" s="483">
        <v>613738.22857142857</v>
      </c>
      <c r="V49" s="484">
        <v>5522598.3071117708</v>
      </c>
      <c r="W49" s="485">
        <v>15539318.877124544</v>
      </c>
      <c r="X49" s="483">
        <v>375568.42857142858</v>
      </c>
      <c r="Y49" s="484">
        <v>3368300.8629228035</v>
      </c>
      <c r="Z49" s="485">
        <v>6770372.4021794843</v>
      </c>
      <c r="AA49" s="483">
        <v>165749.87071428573</v>
      </c>
      <c r="AB49" s="484">
        <v>1469662.4321887507</v>
      </c>
      <c r="AC49" s="485">
        <v>20797966.912875459</v>
      </c>
      <c r="AD49" s="483">
        <v>501578.90476190473</v>
      </c>
      <c r="AE49" s="484">
        <v>4507079.444451374</v>
      </c>
      <c r="AF49" s="485">
        <v>27122.071428571428</v>
      </c>
      <c r="AG49" s="483">
        <v>666.38095238095241</v>
      </c>
      <c r="AH49" s="484">
        <v>5889.8468901685865</v>
      </c>
      <c r="AI49" s="485">
        <v>8806222.4399999995</v>
      </c>
      <c r="AJ49" s="483">
        <v>18699.750622710624</v>
      </c>
      <c r="AK49" s="484">
        <v>169958.67819260494</v>
      </c>
      <c r="AL49" s="485"/>
      <c r="AM49" s="483"/>
      <c r="AN49" s="484"/>
      <c r="AO49" s="485"/>
      <c r="AP49" s="483"/>
      <c r="AQ49" s="484"/>
      <c r="AR49" s="485"/>
      <c r="AS49" s="483"/>
      <c r="AT49" s="484"/>
      <c r="AU49" s="485"/>
      <c r="AV49" s="483"/>
      <c r="AW49" s="484"/>
      <c r="AX49" s="485"/>
      <c r="AY49" s="483"/>
      <c r="AZ49" s="484"/>
      <c r="BA49" s="485"/>
      <c r="BB49" s="483"/>
      <c r="BC49" s="484"/>
      <c r="BD49" s="485"/>
      <c r="BE49" s="483"/>
      <c r="BF49" s="484"/>
      <c r="BG49" s="485"/>
      <c r="BH49" s="483"/>
      <c r="BI49" s="484"/>
      <c r="BJ49" s="485"/>
      <c r="BK49" s="483"/>
      <c r="BL49" s="484"/>
      <c r="BM49" s="485"/>
      <c r="BN49" s="483"/>
      <c r="BO49" s="484"/>
      <c r="BP49" s="485"/>
      <c r="BQ49" s="483"/>
      <c r="BR49" s="484"/>
      <c r="BS49" s="782"/>
      <c r="BT49" s="483"/>
      <c r="BU49" s="484"/>
      <c r="BV49" s="485">
        <v>2662585</v>
      </c>
      <c r="BW49" s="483">
        <v>7802.4468864468872</v>
      </c>
      <c r="BX49" s="484">
        <v>70915.039790851239</v>
      </c>
      <c r="BY49" s="485"/>
      <c r="BZ49" s="483"/>
      <c r="CA49" s="484"/>
      <c r="CB49" s="485"/>
      <c r="CC49" s="483"/>
      <c r="CD49" s="484"/>
      <c r="CE49" s="485"/>
      <c r="CF49" s="483"/>
      <c r="CG49" s="484"/>
      <c r="CH49" s="485"/>
      <c r="CI49" s="483"/>
      <c r="CJ49" s="484"/>
      <c r="CK49" s="485"/>
      <c r="CL49" s="483"/>
      <c r="CM49" s="484"/>
      <c r="CN49" s="485"/>
      <c r="CO49" s="483"/>
      <c r="CP49" s="484"/>
      <c r="CQ49" s="485"/>
      <c r="CR49" s="483"/>
      <c r="CS49" s="484"/>
      <c r="CT49" s="485"/>
      <c r="CU49" s="483"/>
      <c r="CV49" s="484"/>
      <c r="CW49" s="485"/>
      <c r="CX49" s="483"/>
      <c r="CY49" s="484"/>
      <c r="CZ49" s="485"/>
      <c r="DA49" s="483"/>
      <c r="DB49" s="484"/>
      <c r="DC49" s="485"/>
      <c r="DD49" s="483"/>
      <c r="DE49" s="484"/>
      <c r="DF49" s="485"/>
      <c r="DG49" s="483"/>
      <c r="DH49" s="484"/>
      <c r="DI49" s="485"/>
      <c r="DJ49" s="483"/>
      <c r="DK49" s="484"/>
      <c r="DL49" s="485"/>
      <c r="DM49" s="483"/>
      <c r="DN49" s="484"/>
      <c r="DO49" s="485"/>
      <c r="DP49" s="483"/>
      <c r="DQ49" s="484"/>
      <c r="DR49" s="485"/>
      <c r="DS49" s="483"/>
      <c r="DT49" s="484"/>
      <c r="DU49" s="485"/>
      <c r="DV49" s="483"/>
      <c r="DW49" s="484"/>
      <c r="DX49" s="485"/>
      <c r="DY49" s="483"/>
      <c r="DZ49" s="484"/>
      <c r="EA49" s="485"/>
      <c r="EB49" s="483"/>
      <c r="EC49" s="484"/>
      <c r="ED49" s="485"/>
      <c r="EE49" s="483"/>
      <c r="EF49" s="484"/>
      <c r="EG49" s="485"/>
      <c r="EH49" s="483"/>
      <c r="EI49" s="484"/>
      <c r="EJ49" s="485"/>
      <c r="EK49" s="483"/>
      <c r="EL49" s="484"/>
      <c r="EM49" s="485"/>
      <c r="EN49" s="483"/>
      <c r="EO49" s="483"/>
      <c r="EP49" s="485"/>
      <c r="EQ49" s="483"/>
      <c r="ER49" s="484"/>
      <c r="ES49" s="485"/>
      <c r="ET49" s="483"/>
      <c r="EU49" s="484"/>
      <c r="EV49" s="485"/>
      <c r="EW49" s="483"/>
      <c r="EX49" s="484"/>
      <c r="EY49" s="485"/>
      <c r="EZ49" s="483"/>
      <c r="FA49" s="484"/>
      <c r="FB49" s="485"/>
      <c r="FC49" s="483"/>
      <c r="FD49" s="484"/>
      <c r="FE49" s="485"/>
      <c r="FF49" s="483"/>
      <c r="FG49" s="484"/>
      <c r="FH49" s="485"/>
      <c r="FI49" s="483"/>
      <c r="FJ49" s="484"/>
      <c r="FK49" s="485"/>
      <c r="FL49" s="483"/>
      <c r="FM49" s="484"/>
      <c r="FN49" s="485"/>
      <c r="FO49" s="483"/>
      <c r="FP49" s="484"/>
      <c r="FQ49" s="485"/>
      <c r="FR49" s="483"/>
      <c r="FS49" s="484"/>
      <c r="FT49" s="485"/>
      <c r="FU49" s="483"/>
      <c r="FV49" s="484"/>
      <c r="FW49" s="485"/>
      <c r="FX49" s="483"/>
      <c r="FY49" s="484"/>
      <c r="FZ49" s="485"/>
      <c r="GA49" s="483"/>
      <c r="GB49" s="484"/>
      <c r="GC49" s="485"/>
      <c r="GD49" s="483"/>
      <c r="GE49" s="484"/>
      <c r="GF49" s="485"/>
      <c r="GG49" s="483"/>
      <c r="GH49" s="484"/>
      <c r="GI49" s="485"/>
      <c r="GJ49" s="483"/>
      <c r="GK49" s="484"/>
      <c r="GL49" s="485"/>
      <c r="GM49" s="483"/>
      <c r="GN49" s="484"/>
      <c r="GO49" s="485"/>
      <c r="GP49" s="483"/>
      <c r="GQ49" s="484"/>
      <c r="GR49" s="485"/>
      <c r="GS49" s="483"/>
      <c r="GT49" s="484"/>
      <c r="GU49" s="485"/>
      <c r="GV49" s="483"/>
      <c r="GW49" s="484"/>
      <c r="GX49" s="485"/>
      <c r="GY49" s="483"/>
      <c r="GZ49" s="484"/>
      <c r="HA49" s="485"/>
      <c r="HB49" s="483"/>
      <c r="HC49" s="484"/>
      <c r="HD49" s="485"/>
      <c r="HE49" s="483"/>
      <c r="HF49" s="484"/>
      <c r="HG49" s="485"/>
      <c r="HH49" s="483"/>
      <c r="HI49" s="484"/>
      <c r="HJ49" s="485"/>
      <c r="HK49" s="483"/>
      <c r="HL49" s="484"/>
      <c r="HM49" s="485"/>
      <c r="HN49" s="483"/>
      <c r="HO49" s="484"/>
      <c r="HP49" s="485"/>
      <c r="HQ49" s="483"/>
      <c r="HR49" s="484"/>
      <c r="HS49" s="485"/>
      <c r="HT49" s="483"/>
      <c r="HU49" s="484"/>
      <c r="HV49" s="485"/>
      <c r="HW49" s="483"/>
      <c r="HX49" s="484"/>
      <c r="HY49" s="485"/>
      <c r="HZ49" s="483"/>
      <c r="IA49" s="484"/>
      <c r="IB49" s="485"/>
      <c r="IC49" s="483"/>
      <c r="ID49" s="484"/>
      <c r="IE49" s="485"/>
      <c r="IF49" s="483"/>
      <c r="IG49" s="484"/>
      <c r="IH49" s="485"/>
      <c r="II49" s="483"/>
      <c r="IJ49" s="484"/>
      <c r="IK49" s="485"/>
      <c r="IL49" s="483"/>
      <c r="IM49" s="484"/>
      <c r="IN49" s="535"/>
      <c r="IO49" s="561"/>
      <c r="IP49" s="561"/>
      <c r="IQ49" s="568"/>
      <c r="IR49" s="290"/>
      <c r="IS49" s="290"/>
      <c r="IT49" s="290"/>
      <c r="IU49" s="290"/>
      <c r="IV49" s="290"/>
      <c r="IW49" s="290"/>
      <c r="IX49" s="290"/>
      <c r="IY49" s="290"/>
      <c r="IZ49" s="290"/>
      <c r="JA49" s="290"/>
      <c r="JB49" s="290"/>
    </row>
    <row r="50" spans="1:262" s="811" customFormat="1" ht="20.25">
      <c r="A50" s="564">
        <v>32</v>
      </c>
      <c r="B50" s="468"/>
      <c r="C50" s="562" t="s">
        <v>696</v>
      </c>
      <c r="D50" s="562">
        <v>2011</v>
      </c>
      <c r="E50" s="485">
        <v>18218621.16666666</v>
      </c>
      <c r="F50" s="483">
        <v>492395.16666666669</v>
      </c>
      <c r="G50" s="484">
        <v>3746857.9192441981</v>
      </c>
      <c r="H50" s="485">
        <v>7412613.4642857127</v>
      </c>
      <c r="I50" s="483">
        <v>192119.57142857142</v>
      </c>
      <c r="J50" s="484">
        <v>1516263.3800122137</v>
      </c>
      <c r="K50" s="485">
        <v>79523583.68267858</v>
      </c>
      <c r="L50" s="483">
        <v>2061086.4021428572</v>
      </c>
      <c r="M50" s="484">
        <v>16266691.68254026</v>
      </c>
      <c r="N50" s="485">
        <v>20119663.474206317</v>
      </c>
      <c r="O50" s="483">
        <v>528306.26190476189</v>
      </c>
      <c r="P50" s="484">
        <v>4122359.5534349093</v>
      </c>
      <c r="Q50" s="485">
        <v>25630831.907806139</v>
      </c>
      <c r="R50" s="483">
        <v>642986.71428571432</v>
      </c>
      <c r="S50" s="484">
        <v>5221521.3354538986</v>
      </c>
      <c r="T50" s="485">
        <v>24896838.380897436</v>
      </c>
      <c r="U50" s="483">
        <v>614263.21428571432</v>
      </c>
      <c r="V50" s="484">
        <v>5061681.733301891</v>
      </c>
      <c r="W50" s="485">
        <v>15121424.868553113</v>
      </c>
      <c r="X50" s="483">
        <v>374560.80952380953</v>
      </c>
      <c r="Y50" s="484">
        <v>3075759.4101427016</v>
      </c>
      <c r="Z50" s="485">
        <v>6604622.5314651988</v>
      </c>
      <c r="AA50" s="483">
        <v>165749.87071428573</v>
      </c>
      <c r="AB50" s="484">
        <v>1345559.1343711205</v>
      </c>
      <c r="AC50" s="485">
        <v>20302520.008113556</v>
      </c>
      <c r="AD50" s="483">
        <v>501724.90476190473</v>
      </c>
      <c r="AE50" s="484">
        <v>4128442.5660718763</v>
      </c>
      <c r="AF50" s="485">
        <v>25878.40476190476</v>
      </c>
      <c r="AG50" s="483">
        <v>666.38095238095241</v>
      </c>
      <c r="AH50" s="484">
        <v>5289.1404698704582</v>
      </c>
      <c r="AI50" s="485">
        <v>9140218.2493772898</v>
      </c>
      <c r="AJ50" s="483">
        <v>218069.47619047618</v>
      </c>
      <c r="AK50" s="484">
        <v>1850822.0083882969</v>
      </c>
      <c r="AL50" s="485">
        <v>20623951.165907715</v>
      </c>
      <c r="AM50" s="483">
        <v>300197.63980935473</v>
      </c>
      <c r="AN50" s="484">
        <v>2435793.1619387087</v>
      </c>
      <c r="AO50" s="485">
        <v>20511158.153256074</v>
      </c>
      <c r="AP50" s="483">
        <v>37566.223723912226</v>
      </c>
      <c r="AQ50" s="484">
        <v>284734.90182532498</v>
      </c>
      <c r="AR50" s="485"/>
      <c r="AS50" s="483"/>
      <c r="AT50" s="484"/>
      <c r="AU50" s="485"/>
      <c r="AV50" s="483"/>
      <c r="AW50" s="484"/>
      <c r="AX50" s="485"/>
      <c r="AY50" s="483"/>
      <c r="AZ50" s="484"/>
      <c r="BA50" s="485"/>
      <c r="BB50" s="483"/>
      <c r="BC50" s="484"/>
      <c r="BD50" s="485"/>
      <c r="BE50" s="483"/>
      <c r="BF50" s="484"/>
      <c r="BG50" s="485">
        <v>2640253.4234263953</v>
      </c>
      <c r="BH50" s="483">
        <v>9537.1034128688552</v>
      </c>
      <c r="BI50" s="484">
        <v>73000.179690770354</v>
      </c>
      <c r="BJ50" s="485"/>
      <c r="BK50" s="483"/>
      <c r="BL50" s="484"/>
      <c r="BM50" s="485"/>
      <c r="BN50" s="483"/>
      <c r="BO50" s="484"/>
      <c r="BP50" s="485"/>
      <c r="BQ50" s="483"/>
      <c r="BR50" s="484"/>
      <c r="BS50" s="782"/>
      <c r="BT50" s="483"/>
      <c r="BU50" s="484"/>
      <c r="BV50" s="485">
        <v>5849884.5531135527</v>
      </c>
      <c r="BW50" s="483">
        <v>116061.39743589744</v>
      </c>
      <c r="BX50" s="484">
        <v>966187.5439554333</v>
      </c>
      <c r="BY50" s="485">
        <v>7844331.3999999994</v>
      </c>
      <c r="BZ50" s="483">
        <v>111778.00822344322</v>
      </c>
      <c r="CA50" s="484">
        <v>905525.1054790963</v>
      </c>
      <c r="CB50" s="485"/>
      <c r="CC50" s="483"/>
      <c r="CD50" s="484"/>
      <c r="CE50" s="485">
        <v>19902938.599999998</v>
      </c>
      <c r="CF50" s="483">
        <v>147204.10692307691</v>
      </c>
      <c r="CG50" s="484">
        <v>1150143.751808109</v>
      </c>
      <c r="CH50" s="485"/>
      <c r="CI50" s="483"/>
      <c r="CJ50" s="484"/>
      <c r="CK50" s="485"/>
      <c r="CL50" s="483"/>
      <c r="CM50" s="484"/>
      <c r="CN50" s="485"/>
      <c r="CO50" s="483"/>
      <c r="CP50" s="484"/>
      <c r="CQ50" s="485"/>
      <c r="CR50" s="483"/>
      <c r="CS50" s="484"/>
      <c r="CT50" s="485"/>
      <c r="CU50" s="483"/>
      <c r="CV50" s="484"/>
      <c r="CW50" s="485"/>
      <c r="CX50" s="483"/>
      <c r="CY50" s="484"/>
      <c r="CZ50" s="485"/>
      <c r="DA50" s="483"/>
      <c r="DB50" s="484"/>
      <c r="DC50" s="485"/>
      <c r="DD50" s="483"/>
      <c r="DE50" s="484"/>
      <c r="DF50" s="485"/>
      <c r="DG50" s="483"/>
      <c r="DH50" s="484"/>
      <c r="DI50" s="485"/>
      <c r="DJ50" s="483"/>
      <c r="DK50" s="484"/>
      <c r="DL50" s="485"/>
      <c r="DM50" s="483"/>
      <c r="DN50" s="484"/>
      <c r="DO50" s="485"/>
      <c r="DP50" s="483"/>
      <c r="DQ50" s="484"/>
      <c r="DR50" s="485"/>
      <c r="DS50" s="483"/>
      <c r="DT50" s="484"/>
      <c r="DU50" s="485"/>
      <c r="DV50" s="483"/>
      <c r="DW50" s="484"/>
      <c r="DX50" s="485"/>
      <c r="DY50" s="483"/>
      <c r="DZ50" s="484"/>
      <c r="EA50" s="485"/>
      <c r="EB50" s="483"/>
      <c r="EC50" s="484"/>
      <c r="ED50" s="485"/>
      <c r="EE50" s="483"/>
      <c r="EF50" s="484"/>
      <c r="EG50" s="485"/>
      <c r="EH50" s="483"/>
      <c r="EI50" s="484"/>
      <c r="EJ50" s="485"/>
      <c r="EK50" s="483"/>
      <c r="EL50" s="484"/>
      <c r="EM50" s="485"/>
      <c r="EN50" s="483"/>
      <c r="EO50" s="483"/>
      <c r="EP50" s="485"/>
      <c r="EQ50" s="483"/>
      <c r="ER50" s="484"/>
      <c r="ES50" s="485"/>
      <c r="ET50" s="483"/>
      <c r="EU50" s="484"/>
      <c r="EV50" s="485"/>
      <c r="EW50" s="483"/>
      <c r="EX50" s="484"/>
      <c r="EY50" s="485"/>
      <c r="EZ50" s="483"/>
      <c r="FA50" s="484"/>
      <c r="FB50" s="485"/>
      <c r="FC50" s="483"/>
      <c r="FD50" s="484"/>
      <c r="FE50" s="485"/>
      <c r="FF50" s="483"/>
      <c r="FG50" s="484"/>
      <c r="FH50" s="485"/>
      <c r="FI50" s="483"/>
      <c r="FJ50" s="484"/>
      <c r="FK50" s="485"/>
      <c r="FL50" s="483"/>
      <c r="FM50" s="484"/>
      <c r="FN50" s="485"/>
      <c r="FO50" s="483"/>
      <c r="FP50" s="484"/>
      <c r="FQ50" s="485"/>
      <c r="FR50" s="483"/>
      <c r="FS50" s="484"/>
      <c r="FT50" s="485"/>
      <c r="FU50" s="483"/>
      <c r="FV50" s="484"/>
      <c r="FW50" s="485"/>
      <c r="FX50" s="483"/>
      <c r="FY50" s="484"/>
      <c r="FZ50" s="485"/>
      <c r="GA50" s="483"/>
      <c r="GB50" s="484"/>
      <c r="GC50" s="485"/>
      <c r="GD50" s="483"/>
      <c r="GE50" s="484"/>
      <c r="GF50" s="485"/>
      <c r="GG50" s="483"/>
      <c r="GH50" s="484"/>
      <c r="GI50" s="485"/>
      <c r="GJ50" s="483"/>
      <c r="GK50" s="484"/>
      <c r="GL50" s="485"/>
      <c r="GM50" s="483"/>
      <c r="GN50" s="484"/>
      <c r="GO50" s="485"/>
      <c r="GP50" s="483"/>
      <c r="GQ50" s="484"/>
      <c r="GR50" s="485"/>
      <c r="GS50" s="483"/>
      <c r="GT50" s="484"/>
      <c r="GU50" s="485"/>
      <c r="GV50" s="483"/>
      <c r="GW50" s="484"/>
      <c r="GX50" s="485"/>
      <c r="GY50" s="483"/>
      <c r="GZ50" s="484"/>
      <c r="HA50" s="485"/>
      <c r="HB50" s="483"/>
      <c r="HC50" s="484"/>
      <c r="HD50" s="485"/>
      <c r="HE50" s="483"/>
      <c r="HF50" s="484"/>
      <c r="HG50" s="485"/>
      <c r="HH50" s="483"/>
      <c r="HI50" s="484"/>
      <c r="HJ50" s="485"/>
      <c r="HK50" s="483"/>
      <c r="HL50" s="484"/>
      <c r="HM50" s="485"/>
      <c r="HN50" s="483"/>
      <c r="HO50" s="484"/>
      <c r="HP50" s="485"/>
      <c r="HQ50" s="483"/>
      <c r="HR50" s="484"/>
      <c r="HS50" s="485"/>
      <c r="HT50" s="483"/>
      <c r="HU50" s="484"/>
      <c r="HV50" s="485"/>
      <c r="HW50" s="483"/>
      <c r="HX50" s="484"/>
      <c r="HY50" s="485"/>
      <c r="HZ50" s="483"/>
      <c r="IA50" s="484"/>
      <c r="IB50" s="485"/>
      <c r="IC50" s="483"/>
      <c r="ID50" s="484"/>
      <c r="IE50" s="485"/>
      <c r="IF50" s="483"/>
      <c r="IG50" s="484"/>
      <c r="IH50" s="485"/>
      <c r="II50" s="483"/>
      <c r="IJ50" s="484"/>
      <c r="IK50" s="485"/>
      <c r="IL50" s="483"/>
      <c r="IM50" s="484"/>
      <c r="IN50" s="535"/>
      <c r="IO50" s="561"/>
      <c r="IP50" s="561"/>
      <c r="IQ50" s="568"/>
    </row>
    <row r="51" spans="1:262" s="814" customFormat="1" ht="20.25">
      <c r="A51" s="564">
        <v>33</v>
      </c>
      <c r="B51" s="468"/>
      <c r="C51" s="562" t="s">
        <v>585</v>
      </c>
      <c r="D51" s="562">
        <v>2011</v>
      </c>
      <c r="E51" s="485">
        <v>18218621.16666666</v>
      </c>
      <c r="F51" s="483">
        <v>492395.16666666669</v>
      </c>
      <c r="G51" s="484">
        <v>3746857.9192441981</v>
      </c>
      <c r="H51" s="485">
        <v>7412613.4642857127</v>
      </c>
      <c r="I51" s="483">
        <v>192119.57142857142</v>
      </c>
      <c r="J51" s="484">
        <v>1516263.3800122137</v>
      </c>
      <c r="K51" s="485">
        <v>79523583.68267858</v>
      </c>
      <c r="L51" s="483">
        <v>2061086.4021428572</v>
      </c>
      <c r="M51" s="484">
        <v>16266691.68254026</v>
      </c>
      <c r="N51" s="485">
        <v>20119663.474206317</v>
      </c>
      <c r="O51" s="483">
        <v>528306.26190476189</v>
      </c>
      <c r="P51" s="484">
        <v>4122359.5534349093</v>
      </c>
      <c r="Q51" s="485">
        <v>25630831.907806139</v>
      </c>
      <c r="R51" s="483">
        <v>642986.71428571432</v>
      </c>
      <c r="S51" s="484">
        <v>5221521.3354538986</v>
      </c>
      <c r="T51" s="485">
        <v>24896838.380897436</v>
      </c>
      <c r="U51" s="483">
        <v>614263.21428571432</v>
      </c>
      <c r="V51" s="484">
        <v>5061681.733301891</v>
      </c>
      <c r="W51" s="485">
        <v>15121424.868553113</v>
      </c>
      <c r="X51" s="483">
        <v>374560.80952380953</v>
      </c>
      <c r="Y51" s="484">
        <v>3075759.4101427016</v>
      </c>
      <c r="Z51" s="485">
        <v>6604622.5314651988</v>
      </c>
      <c r="AA51" s="483">
        <v>165749.87071428573</v>
      </c>
      <c r="AB51" s="484">
        <v>1345559.1343711205</v>
      </c>
      <c r="AC51" s="485">
        <v>20302520.008113556</v>
      </c>
      <c r="AD51" s="483">
        <v>501724.90476190473</v>
      </c>
      <c r="AE51" s="484">
        <v>4128442.5660718763</v>
      </c>
      <c r="AF51" s="485">
        <v>25878.40476190476</v>
      </c>
      <c r="AG51" s="483">
        <v>666.38095238095241</v>
      </c>
      <c r="AH51" s="484">
        <v>5289.1404698704582</v>
      </c>
      <c r="AI51" s="485">
        <v>9140218.2493772898</v>
      </c>
      <c r="AJ51" s="483">
        <v>218069.47619047618</v>
      </c>
      <c r="AK51" s="484">
        <v>1850822.0083882969</v>
      </c>
      <c r="AL51" s="485">
        <v>20623951.165907715</v>
      </c>
      <c r="AM51" s="483">
        <v>300197.63980935473</v>
      </c>
      <c r="AN51" s="484">
        <v>2435793.1619387087</v>
      </c>
      <c r="AO51" s="485">
        <v>20511158.153256074</v>
      </c>
      <c r="AP51" s="483">
        <v>37566.223723912226</v>
      </c>
      <c r="AQ51" s="484">
        <v>284734.90182532498</v>
      </c>
      <c r="AR51" s="485"/>
      <c r="AS51" s="483"/>
      <c r="AT51" s="484"/>
      <c r="AU51" s="485"/>
      <c r="AV51" s="483"/>
      <c r="AW51" s="484"/>
      <c r="AX51" s="485"/>
      <c r="AY51" s="483"/>
      <c r="AZ51" s="484"/>
      <c r="BA51" s="485"/>
      <c r="BB51" s="483"/>
      <c r="BC51" s="484"/>
      <c r="BD51" s="485"/>
      <c r="BE51" s="483"/>
      <c r="BF51" s="484"/>
      <c r="BG51" s="485">
        <v>2640253.4234263953</v>
      </c>
      <c r="BH51" s="483">
        <v>9537.1034128688552</v>
      </c>
      <c r="BI51" s="484">
        <v>73000.179690770354</v>
      </c>
      <c r="BJ51" s="485"/>
      <c r="BK51" s="483"/>
      <c r="BL51" s="484"/>
      <c r="BM51" s="485"/>
      <c r="BN51" s="483"/>
      <c r="BO51" s="484"/>
      <c r="BP51" s="485"/>
      <c r="BQ51" s="483"/>
      <c r="BR51" s="484"/>
      <c r="BS51" s="782"/>
      <c r="BT51" s="483"/>
      <c r="BU51" s="484"/>
      <c r="BV51" s="485">
        <v>5849884.5531135527</v>
      </c>
      <c r="BW51" s="483">
        <v>116061.39743589744</v>
      </c>
      <c r="BX51" s="484">
        <v>1014845.1256138145</v>
      </c>
      <c r="BY51" s="485">
        <v>7844331.3999999994</v>
      </c>
      <c r="BZ51" s="483">
        <v>111778.00822344322</v>
      </c>
      <c r="CA51" s="484">
        <v>952449.42224491225</v>
      </c>
      <c r="CB51" s="485"/>
      <c r="CC51" s="483"/>
      <c r="CD51" s="484"/>
      <c r="CE51" s="485">
        <v>19902938.599999998</v>
      </c>
      <c r="CF51" s="483">
        <v>147204.10692307691</v>
      </c>
      <c r="CG51" s="484">
        <v>1150143.751808109</v>
      </c>
      <c r="CH51" s="485"/>
      <c r="CI51" s="483"/>
      <c r="CJ51" s="484"/>
      <c r="CK51" s="485"/>
      <c r="CL51" s="483"/>
      <c r="CM51" s="484"/>
      <c r="CN51" s="485"/>
      <c r="CO51" s="483"/>
      <c r="CP51" s="484"/>
      <c r="CQ51" s="485"/>
      <c r="CR51" s="483"/>
      <c r="CS51" s="484"/>
      <c r="CT51" s="485"/>
      <c r="CU51" s="483"/>
      <c r="CV51" s="484"/>
      <c r="CW51" s="485"/>
      <c r="CX51" s="483"/>
      <c r="CY51" s="484"/>
      <c r="CZ51" s="485"/>
      <c r="DA51" s="483"/>
      <c r="DB51" s="484"/>
      <c r="DC51" s="485"/>
      <c r="DD51" s="483"/>
      <c r="DE51" s="484"/>
      <c r="DF51" s="485"/>
      <c r="DG51" s="483"/>
      <c r="DH51" s="484"/>
      <c r="DI51" s="485"/>
      <c r="DJ51" s="483"/>
      <c r="DK51" s="484"/>
      <c r="DL51" s="485"/>
      <c r="DM51" s="483"/>
      <c r="DN51" s="484"/>
      <c r="DO51" s="485"/>
      <c r="DP51" s="483"/>
      <c r="DQ51" s="484"/>
      <c r="DR51" s="485"/>
      <c r="DS51" s="483"/>
      <c r="DT51" s="484"/>
      <c r="DU51" s="485"/>
      <c r="DV51" s="483"/>
      <c r="DW51" s="484"/>
      <c r="DX51" s="485"/>
      <c r="DY51" s="483"/>
      <c r="DZ51" s="484"/>
      <c r="EA51" s="485"/>
      <c r="EB51" s="483"/>
      <c r="EC51" s="484"/>
      <c r="ED51" s="485"/>
      <c r="EE51" s="483"/>
      <c r="EF51" s="484"/>
      <c r="EG51" s="485"/>
      <c r="EH51" s="483"/>
      <c r="EI51" s="484"/>
      <c r="EJ51" s="485"/>
      <c r="EK51" s="483"/>
      <c r="EL51" s="484"/>
      <c r="EM51" s="485"/>
      <c r="EN51" s="483"/>
      <c r="EO51" s="483"/>
      <c r="EP51" s="485"/>
      <c r="EQ51" s="483"/>
      <c r="ER51" s="484"/>
      <c r="ES51" s="485"/>
      <c r="ET51" s="483"/>
      <c r="EU51" s="484"/>
      <c r="EV51" s="485"/>
      <c r="EW51" s="483"/>
      <c r="EX51" s="484"/>
      <c r="EY51" s="485"/>
      <c r="EZ51" s="483"/>
      <c r="FA51" s="484"/>
      <c r="FB51" s="485"/>
      <c r="FC51" s="483"/>
      <c r="FD51" s="484"/>
      <c r="FE51" s="485"/>
      <c r="FF51" s="483"/>
      <c r="FG51" s="484"/>
      <c r="FH51" s="485"/>
      <c r="FI51" s="483"/>
      <c r="FJ51" s="484"/>
      <c r="FK51" s="485"/>
      <c r="FL51" s="483"/>
      <c r="FM51" s="484"/>
      <c r="FN51" s="485"/>
      <c r="FO51" s="483"/>
      <c r="FP51" s="484"/>
      <c r="FQ51" s="485"/>
      <c r="FR51" s="483"/>
      <c r="FS51" s="484"/>
      <c r="FT51" s="485"/>
      <c r="FU51" s="483"/>
      <c r="FV51" s="484"/>
      <c r="FW51" s="485"/>
      <c r="FX51" s="483"/>
      <c r="FY51" s="484"/>
      <c r="FZ51" s="485"/>
      <c r="GA51" s="483"/>
      <c r="GB51" s="484"/>
      <c r="GC51" s="485"/>
      <c r="GD51" s="483"/>
      <c r="GE51" s="484"/>
      <c r="GF51" s="485"/>
      <c r="GG51" s="483"/>
      <c r="GH51" s="484"/>
      <c r="GI51" s="485"/>
      <c r="GJ51" s="483"/>
      <c r="GK51" s="484"/>
      <c r="GL51" s="485"/>
      <c r="GM51" s="483"/>
      <c r="GN51" s="484"/>
      <c r="GO51" s="485"/>
      <c r="GP51" s="483"/>
      <c r="GQ51" s="484"/>
      <c r="GR51" s="485"/>
      <c r="GS51" s="483"/>
      <c r="GT51" s="484"/>
      <c r="GU51" s="485"/>
      <c r="GV51" s="483"/>
      <c r="GW51" s="484"/>
      <c r="GX51" s="485"/>
      <c r="GY51" s="483"/>
      <c r="GZ51" s="484"/>
      <c r="HA51" s="485"/>
      <c r="HB51" s="483"/>
      <c r="HC51" s="484"/>
      <c r="HD51" s="485"/>
      <c r="HE51" s="483"/>
      <c r="HF51" s="484"/>
      <c r="HG51" s="485"/>
      <c r="HH51" s="483"/>
      <c r="HI51" s="484"/>
      <c r="HJ51" s="485"/>
      <c r="HK51" s="483"/>
      <c r="HL51" s="484"/>
      <c r="HM51" s="485"/>
      <c r="HN51" s="483"/>
      <c r="HO51" s="484"/>
      <c r="HP51" s="485"/>
      <c r="HQ51" s="483"/>
      <c r="HR51" s="484"/>
      <c r="HS51" s="485"/>
      <c r="HT51" s="483"/>
      <c r="HU51" s="484"/>
      <c r="HV51" s="485"/>
      <c r="HW51" s="483"/>
      <c r="HX51" s="484"/>
      <c r="HY51" s="485"/>
      <c r="HZ51" s="483"/>
      <c r="IA51" s="484"/>
      <c r="IB51" s="485"/>
      <c r="IC51" s="483"/>
      <c r="ID51" s="484"/>
      <c r="IE51" s="485"/>
      <c r="IF51" s="483"/>
      <c r="IG51" s="484"/>
      <c r="IH51" s="485"/>
      <c r="II51" s="483"/>
      <c r="IJ51" s="484"/>
      <c r="IK51" s="485"/>
      <c r="IL51" s="483"/>
      <c r="IM51" s="484"/>
      <c r="IN51" s="535"/>
      <c r="IO51" s="561"/>
      <c r="IP51" s="561"/>
      <c r="IQ51" s="568"/>
    </row>
    <row r="52" spans="1:262" s="814" customFormat="1" ht="20.25">
      <c r="A52" s="564">
        <v>34</v>
      </c>
      <c r="B52" s="468"/>
      <c r="C52" s="562" t="s">
        <v>696</v>
      </c>
      <c r="D52" s="562">
        <v>2012</v>
      </c>
      <c r="E52" s="485">
        <v>17726225.999999993</v>
      </c>
      <c r="F52" s="486">
        <v>492395.16999999993</v>
      </c>
      <c r="G52" s="484">
        <v>3154416.2377389586</v>
      </c>
      <c r="H52" s="485">
        <v>7220493.8928571409</v>
      </c>
      <c r="I52" s="486">
        <v>192119.57190476189</v>
      </c>
      <c r="J52" s="484">
        <v>1276451.1641041508</v>
      </c>
      <c r="K52" s="485">
        <v>77462497.280535728</v>
      </c>
      <c r="L52" s="486">
        <v>2061086.4021428572</v>
      </c>
      <c r="M52" s="484">
        <v>13693951.72386774</v>
      </c>
      <c r="N52" s="485">
        <v>19591357.212301556</v>
      </c>
      <c r="O52" s="486">
        <v>528306.26404761907</v>
      </c>
      <c r="P52" s="484">
        <v>3470421.841539769</v>
      </c>
      <c r="Q52" s="485">
        <v>24987651.543520425</v>
      </c>
      <c r="R52" s="486">
        <v>642982.09523809503</v>
      </c>
      <c r="S52" s="484">
        <v>4395481.6313588303</v>
      </c>
      <c r="T52" s="485">
        <v>24282575.526611723</v>
      </c>
      <c r="U52" s="486">
        <v>614263.2228571428</v>
      </c>
      <c r="V52" s="484">
        <v>4260878.561666593</v>
      </c>
      <c r="W52" s="485">
        <v>14746864.239029303</v>
      </c>
      <c r="X52" s="486">
        <v>374560.81380952382</v>
      </c>
      <c r="Y52" s="484">
        <v>2589158.7371002613</v>
      </c>
      <c r="Z52" s="485">
        <v>6438872.6607509134</v>
      </c>
      <c r="AA52" s="486">
        <v>165749.87071428573</v>
      </c>
      <c r="AB52" s="484">
        <v>1132702.152345319</v>
      </c>
      <c r="AC52" s="485">
        <v>19802055.103351653</v>
      </c>
      <c r="AD52" s="486">
        <v>501754.90476190473</v>
      </c>
      <c r="AE52" s="484">
        <v>3475511.8606785163</v>
      </c>
      <c r="AF52" s="485">
        <v>25212.373809523804</v>
      </c>
      <c r="AG52" s="486">
        <v>666.38928571428573</v>
      </c>
      <c r="AH52" s="484">
        <v>4452.6362989624722</v>
      </c>
      <c r="AI52" s="485">
        <v>8922148.773186814</v>
      </c>
      <c r="AJ52" s="486">
        <v>218069.47619047618</v>
      </c>
      <c r="AK52" s="484">
        <v>1557945.6576023919</v>
      </c>
      <c r="AL52" s="485">
        <v>20326793.360190645</v>
      </c>
      <c r="AM52" s="486">
        <v>491118.83333333331</v>
      </c>
      <c r="AN52" s="484">
        <v>3543677.9152498064</v>
      </c>
      <c r="AO52" s="485">
        <v>21132706.776276089</v>
      </c>
      <c r="AP52" s="486">
        <v>504054.11904761905</v>
      </c>
      <c r="AQ52" s="484">
        <v>3677640.5698125381</v>
      </c>
      <c r="AR52" s="485">
        <v>79937193.560000017</v>
      </c>
      <c r="AS52" s="486">
        <v>1240232.576868132</v>
      </c>
      <c r="AT52" s="484">
        <v>9062769.6717807297</v>
      </c>
      <c r="AU52" s="485">
        <v>14401476.969999997</v>
      </c>
      <c r="AV52" s="486">
        <v>210412.28346153843</v>
      </c>
      <c r="AW52" s="484">
        <v>1537548.7603629632</v>
      </c>
      <c r="AX52" s="485">
        <v>19820556.989808105</v>
      </c>
      <c r="AY52" s="486">
        <v>318342.47789497575</v>
      </c>
      <c r="AZ52" s="484">
        <v>2326228.6507515828</v>
      </c>
      <c r="BA52" s="485">
        <v>4404011.6801918941</v>
      </c>
      <c r="BB52" s="486">
        <v>57853.135493302674</v>
      </c>
      <c r="BC52" s="484">
        <v>422751.06423194043</v>
      </c>
      <c r="BD52" s="485">
        <v>22800866.409999996</v>
      </c>
      <c r="BE52" s="486">
        <v>123007.88282051282</v>
      </c>
      <c r="BF52" s="484">
        <v>898857.30354769737</v>
      </c>
      <c r="BG52" s="485">
        <v>7275941.1800135253</v>
      </c>
      <c r="BH52" s="486">
        <v>108279.15588744162</v>
      </c>
      <c r="BI52" s="484">
        <v>790335.84040490841</v>
      </c>
      <c r="BJ52" s="485"/>
      <c r="BK52" s="486"/>
      <c r="BL52" s="484"/>
      <c r="BM52" s="485"/>
      <c r="BN52" s="486"/>
      <c r="BO52" s="484"/>
      <c r="BP52" s="485"/>
      <c r="BQ52" s="486"/>
      <c r="BR52" s="484"/>
      <c r="BS52" s="782"/>
      <c r="BT52" s="483"/>
      <c r="BU52" s="484"/>
      <c r="BV52" s="485">
        <v>5733823.1556776557</v>
      </c>
      <c r="BW52" s="486">
        <v>139468.73809523811</v>
      </c>
      <c r="BX52" s="484">
        <v>1000540.8038075565</v>
      </c>
      <c r="BY52" s="485">
        <v>7628073.941776556</v>
      </c>
      <c r="BZ52" s="486">
        <v>184491.25137362638</v>
      </c>
      <c r="CA52" s="484">
        <v>1331330.4113339363</v>
      </c>
      <c r="CB52" s="485">
        <v>4694511.12</v>
      </c>
      <c r="CC52" s="486">
        <v>8598.0057142857131</v>
      </c>
      <c r="CD52" s="484">
        <v>62828.333071201865</v>
      </c>
      <c r="CE52" s="485">
        <v>19848510.643076919</v>
      </c>
      <c r="CF52" s="486">
        <v>475501.18809523806</v>
      </c>
      <c r="CG52" s="484">
        <v>3452557.8107111696</v>
      </c>
      <c r="CH52" s="485"/>
      <c r="CI52" s="486"/>
      <c r="CJ52" s="484"/>
      <c r="CK52" s="485">
        <v>16441747.629999999</v>
      </c>
      <c r="CL52" s="486">
        <v>30113.090897435894</v>
      </c>
      <c r="CM52" s="484">
        <v>220045.83011197211</v>
      </c>
      <c r="CN52" s="485"/>
      <c r="CO52" s="486"/>
      <c r="CP52" s="484"/>
      <c r="CQ52" s="485"/>
      <c r="CR52" s="486"/>
      <c r="CS52" s="484"/>
      <c r="CT52" s="485"/>
      <c r="CU52" s="486"/>
      <c r="CV52" s="484"/>
      <c r="CW52" s="485"/>
      <c r="CX52" s="486"/>
      <c r="CY52" s="484"/>
      <c r="CZ52" s="485"/>
      <c r="DA52" s="486"/>
      <c r="DB52" s="484"/>
      <c r="DC52" s="485"/>
      <c r="DD52" s="486"/>
      <c r="DE52" s="484"/>
      <c r="DF52" s="485"/>
      <c r="DG52" s="486"/>
      <c r="DH52" s="484"/>
      <c r="DI52" s="485"/>
      <c r="DJ52" s="486"/>
      <c r="DK52" s="484"/>
      <c r="DL52" s="485"/>
      <c r="DM52" s="486"/>
      <c r="DN52" s="484"/>
      <c r="DO52" s="485"/>
      <c r="DP52" s="486"/>
      <c r="DQ52" s="484"/>
      <c r="DR52" s="485"/>
      <c r="DS52" s="486"/>
      <c r="DT52" s="484"/>
      <c r="DU52" s="485"/>
      <c r="DV52" s="486"/>
      <c r="DW52" s="484"/>
      <c r="DX52" s="485"/>
      <c r="DY52" s="486"/>
      <c r="DZ52" s="484"/>
      <c r="EA52" s="485"/>
      <c r="EB52" s="486"/>
      <c r="EC52" s="484"/>
      <c r="ED52" s="485"/>
      <c r="EE52" s="486"/>
      <c r="EF52" s="484"/>
      <c r="EG52" s="485"/>
      <c r="EH52" s="486"/>
      <c r="EI52" s="484"/>
      <c r="EJ52" s="485"/>
      <c r="EK52" s="486"/>
      <c r="EL52" s="484"/>
      <c r="EM52" s="485"/>
      <c r="EN52" s="483"/>
      <c r="EO52" s="483"/>
      <c r="EP52" s="485"/>
      <c r="EQ52" s="486"/>
      <c r="ER52" s="484"/>
      <c r="ES52" s="485"/>
      <c r="ET52" s="486"/>
      <c r="EU52" s="484"/>
      <c r="EV52" s="485"/>
      <c r="EW52" s="486"/>
      <c r="EX52" s="484"/>
      <c r="EY52" s="485"/>
      <c r="EZ52" s="486"/>
      <c r="FA52" s="484"/>
      <c r="FB52" s="485"/>
      <c r="FC52" s="486"/>
      <c r="FD52" s="484"/>
      <c r="FE52" s="485"/>
      <c r="FF52" s="486"/>
      <c r="FG52" s="484"/>
      <c r="FH52" s="485"/>
      <c r="FI52" s="486"/>
      <c r="FJ52" s="484"/>
      <c r="FK52" s="485"/>
      <c r="FL52" s="486"/>
      <c r="FM52" s="484"/>
      <c r="FN52" s="485"/>
      <c r="FO52" s="486"/>
      <c r="FP52" s="484"/>
      <c r="FQ52" s="485"/>
      <c r="FR52" s="486"/>
      <c r="FS52" s="484"/>
      <c r="FT52" s="485"/>
      <c r="FU52" s="486"/>
      <c r="FV52" s="484"/>
      <c r="FW52" s="485"/>
      <c r="FX52" s="486"/>
      <c r="FY52" s="484"/>
      <c r="FZ52" s="485"/>
      <c r="GA52" s="486"/>
      <c r="GB52" s="484"/>
      <c r="GC52" s="485"/>
      <c r="GD52" s="486"/>
      <c r="GE52" s="484"/>
      <c r="GF52" s="485"/>
      <c r="GG52" s="486"/>
      <c r="GH52" s="484"/>
      <c r="GI52" s="485"/>
      <c r="GJ52" s="486"/>
      <c r="GK52" s="484"/>
      <c r="GL52" s="485"/>
      <c r="GM52" s="486"/>
      <c r="GN52" s="484"/>
      <c r="GO52" s="485"/>
      <c r="GP52" s="486"/>
      <c r="GQ52" s="484"/>
      <c r="GR52" s="485"/>
      <c r="GS52" s="486"/>
      <c r="GT52" s="484"/>
      <c r="GU52" s="485"/>
      <c r="GV52" s="486"/>
      <c r="GW52" s="484"/>
      <c r="GX52" s="485"/>
      <c r="GY52" s="486"/>
      <c r="GZ52" s="484"/>
      <c r="HA52" s="485"/>
      <c r="HB52" s="486"/>
      <c r="HC52" s="484"/>
      <c r="HD52" s="485"/>
      <c r="HE52" s="486"/>
      <c r="HF52" s="484"/>
      <c r="HG52" s="485"/>
      <c r="HH52" s="486"/>
      <c r="HI52" s="484"/>
      <c r="HJ52" s="485"/>
      <c r="HK52" s="486"/>
      <c r="HL52" s="484"/>
      <c r="HM52" s="485"/>
      <c r="HN52" s="486"/>
      <c r="HO52" s="484"/>
      <c r="HP52" s="485"/>
      <c r="HQ52" s="486"/>
      <c r="HR52" s="484"/>
      <c r="HS52" s="485"/>
      <c r="HT52" s="486"/>
      <c r="HU52" s="484"/>
      <c r="HV52" s="485"/>
      <c r="HW52" s="486"/>
      <c r="HX52" s="484"/>
      <c r="HY52" s="485"/>
      <c r="HZ52" s="486"/>
      <c r="IA52" s="484"/>
      <c r="IB52" s="485"/>
      <c r="IC52" s="486"/>
      <c r="ID52" s="484"/>
      <c r="IE52" s="485"/>
      <c r="IF52" s="486"/>
      <c r="IG52" s="484"/>
      <c r="IH52" s="485"/>
      <c r="II52" s="486"/>
      <c r="IJ52" s="484"/>
      <c r="IK52" s="485"/>
      <c r="IL52" s="486"/>
      <c r="IM52" s="484"/>
      <c r="IN52" s="536"/>
      <c r="IO52" s="561"/>
      <c r="IP52" s="561"/>
      <c r="IQ52" s="568"/>
    </row>
    <row r="53" spans="1:262" s="811" customFormat="1" ht="20.25">
      <c r="A53" s="564">
        <v>35</v>
      </c>
      <c r="B53" s="468"/>
      <c r="C53" s="566" t="s">
        <v>585</v>
      </c>
      <c r="D53" s="566">
        <v>2012</v>
      </c>
      <c r="E53" s="485">
        <v>17726225.999999993</v>
      </c>
      <c r="F53" s="483">
        <v>492395.16999999993</v>
      </c>
      <c r="G53" s="484">
        <v>3154416.2377389586</v>
      </c>
      <c r="H53" s="485">
        <v>7220493.8928571409</v>
      </c>
      <c r="I53" s="483">
        <v>192119.57190476189</v>
      </c>
      <c r="J53" s="484">
        <v>1276451.1641041508</v>
      </c>
      <c r="K53" s="485">
        <v>77462497.280535728</v>
      </c>
      <c r="L53" s="483">
        <v>2061086.4021428572</v>
      </c>
      <c r="M53" s="484">
        <v>13693951.72386774</v>
      </c>
      <c r="N53" s="485">
        <v>19591357.212301556</v>
      </c>
      <c r="O53" s="483">
        <v>528306.26404761907</v>
      </c>
      <c r="P53" s="484">
        <v>3470421.841539769</v>
      </c>
      <c r="Q53" s="485">
        <v>24987651.543520425</v>
      </c>
      <c r="R53" s="483">
        <v>642982.09523809503</v>
      </c>
      <c r="S53" s="484">
        <v>4395481.6313588303</v>
      </c>
      <c r="T53" s="485">
        <v>24282575.526611723</v>
      </c>
      <c r="U53" s="483">
        <v>614263.2228571428</v>
      </c>
      <c r="V53" s="484">
        <v>4260878.561666593</v>
      </c>
      <c r="W53" s="485">
        <v>14746864.239029303</v>
      </c>
      <c r="X53" s="483">
        <v>374560.81380952382</v>
      </c>
      <c r="Y53" s="484">
        <v>2589158.7371002613</v>
      </c>
      <c r="Z53" s="485">
        <v>6438872.6607509134</v>
      </c>
      <c r="AA53" s="483">
        <v>165749.87071428573</v>
      </c>
      <c r="AB53" s="484">
        <v>1132702.152345319</v>
      </c>
      <c r="AC53" s="485">
        <v>19802055.103351653</v>
      </c>
      <c r="AD53" s="483">
        <v>501754.90476190473</v>
      </c>
      <c r="AE53" s="484">
        <v>3475511.8606785163</v>
      </c>
      <c r="AF53" s="485">
        <v>25212.373809523804</v>
      </c>
      <c r="AG53" s="483">
        <v>666.38928571428573</v>
      </c>
      <c r="AH53" s="484">
        <v>4452.6362989624722</v>
      </c>
      <c r="AI53" s="485">
        <v>8922148.773186814</v>
      </c>
      <c r="AJ53" s="483">
        <v>218069.47619047618</v>
      </c>
      <c r="AK53" s="484">
        <v>1557945.6576023919</v>
      </c>
      <c r="AL53" s="485">
        <v>20326793.360190645</v>
      </c>
      <c r="AM53" s="483">
        <v>491118.83333333331</v>
      </c>
      <c r="AN53" s="484">
        <v>3543677.9152498064</v>
      </c>
      <c r="AO53" s="485">
        <v>21132706.776276089</v>
      </c>
      <c r="AP53" s="483">
        <v>504054.11904761905</v>
      </c>
      <c r="AQ53" s="484">
        <v>3677640.5698125381</v>
      </c>
      <c r="AR53" s="485">
        <v>79937193.560000017</v>
      </c>
      <c r="AS53" s="483">
        <v>1240232.576868132</v>
      </c>
      <c r="AT53" s="484">
        <v>9062769.6717807297</v>
      </c>
      <c r="AU53" s="485">
        <v>14401476.969999997</v>
      </c>
      <c r="AV53" s="483">
        <v>210412.28346153843</v>
      </c>
      <c r="AW53" s="484">
        <v>1537548.7603629632</v>
      </c>
      <c r="AX53" s="485">
        <v>19820556.989808105</v>
      </c>
      <c r="AY53" s="483">
        <v>318342.47789497575</v>
      </c>
      <c r="AZ53" s="484">
        <v>2326228.6507515828</v>
      </c>
      <c r="BA53" s="485">
        <v>4404011.6801918941</v>
      </c>
      <c r="BB53" s="483">
        <v>57853.135493302674</v>
      </c>
      <c r="BC53" s="484">
        <v>422751.06423194043</v>
      </c>
      <c r="BD53" s="485">
        <v>22800866.409999996</v>
      </c>
      <c r="BE53" s="483">
        <v>123007.88282051282</v>
      </c>
      <c r="BF53" s="484">
        <v>898857.30354769737</v>
      </c>
      <c r="BG53" s="485">
        <v>7275941.1800135253</v>
      </c>
      <c r="BH53" s="483">
        <v>108279.15588744162</v>
      </c>
      <c r="BI53" s="484">
        <v>790335.84040490841</v>
      </c>
      <c r="BJ53" s="485"/>
      <c r="BK53" s="483"/>
      <c r="BL53" s="484"/>
      <c r="BM53" s="485"/>
      <c r="BN53" s="483"/>
      <c r="BO53" s="484"/>
      <c r="BP53" s="485"/>
      <c r="BQ53" s="483"/>
      <c r="BR53" s="484"/>
      <c r="BS53" s="485"/>
      <c r="BT53" s="483"/>
      <c r="BU53" s="484"/>
      <c r="BV53" s="485">
        <v>5733823.1556776557</v>
      </c>
      <c r="BW53" s="483">
        <v>139468.73809523811</v>
      </c>
      <c r="BX53" s="484">
        <v>1051531.0402820173</v>
      </c>
      <c r="BY53" s="485">
        <v>7628073.941776556</v>
      </c>
      <c r="BZ53" s="483">
        <v>184491.25137362638</v>
      </c>
      <c r="CA53" s="484">
        <v>1399242.9616222479</v>
      </c>
      <c r="CB53" s="485">
        <v>4694511.12</v>
      </c>
      <c r="CC53" s="483">
        <v>8598.0057142857131</v>
      </c>
      <c r="CD53" s="484">
        <v>66039.698677086519</v>
      </c>
      <c r="CE53" s="485">
        <v>19848510.643076919</v>
      </c>
      <c r="CF53" s="483">
        <v>475501.18809523806</v>
      </c>
      <c r="CG53" s="484">
        <v>3452557.8107111696</v>
      </c>
      <c r="CH53" s="485"/>
      <c r="CI53" s="483"/>
      <c r="CJ53" s="484"/>
      <c r="CK53" s="485">
        <v>16441747.629999999</v>
      </c>
      <c r="CL53" s="483">
        <v>30113.090897435894</v>
      </c>
      <c r="CM53" s="484">
        <v>220045.83011197211</v>
      </c>
      <c r="CN53" s="485"/>
      <c r="CO53" s="483"/>
      <c r="CP53" s="484"/>
      <c r="CQ53" s="485"/>
      <c r="CR53" s="483"/>
      <c r="CS53" s="484"/>
      <c r="CT53" s="485"/>
      <c r="CU53" s="483"/>
      <c r="CV53" s="484"/>
      <c r="CW53" s="485"/>
      <c r="CX53" s="483"/>
      <c r="CY53" s="484"/>
      <c r="CZ53" s="485"/>
      <c r="DA53" s="483"/>
      <c r="DB53" s="484"/>
      <c r="DC53" s="485"/>
      <c r="DD53" s="483"/>
      <c r="DE53" s="484"/>
      <c r="DF53" s="485"/>
      <c r="DG53" s="483"/>
      <c r="DH53" s="484"/>
      <c r="DI53" s="485"/>
      <c r="DJ53" s="483"/>
      <c r="DK53" s="484"/>
      <c r="DL53" s="485"/>
      <c r="DM53" s="483"/>
      <c r="DN53" s="484"/>
      <c r="DO53" s="485"/>
      <c r="DP53" s="483"/>
      <c r="DQ53" s="484"/>
      <c r="DR53" s="485"/>
      <c r="DS53" s="483"/>
      <c r="DT53" s="484"/>
      <c r="DU53" s="485"/>
      <c r="DV53" s="483"/>
      <c r="DW53" s="484"/>
      <c r="DX53" s="485"/>
      <c r="DY53" s="483"/>
      <c r="DZ53" s="484"/>
      <c r="EA53" s="485"/>
      <c r="EB53" s="483"/>
      <c r="EC53" s="484"/>
      <c r="ED53" s="485"/>
      <c r="EE53" s="483"/>
      <c r="EF53" s="484"/>
      <c r="EG53" s="485"/>
      <c r="EH53" s="483"/>
      <c r="EI53" s="484"/>
      <c r="EJ53" s="485"/>
      <c r="EK53" s="483"/>
      <c r="EL53" s="484"/>
      <c r="EM53" s="485"/>
      <c r="EN53" s="483"/>
      <c r="EO53" s="483"/>
      <c r="EP53" s="485"/>
      <c r="EQ53" s="483"/>
      <c r="ER53" s="484"/>
      <c r="ES53" s="485"/>
      <c r="ET53" s="483"/>
      <c r="EU53" s="484"/>
      <c r="EV53" s="485"/>
      <c r="EW53" s="483"/>
      <c r="EX53" s="484"/>
      <c r="EY53" s="485"/>
      <c r="EZ53" s="483"/>
      <c r="FA53" s="484"/>
      <c r="FB53" s="485"/>
      <c r="FC53" s="483"/>
      <c r="FD53" s="484"/>
      <c r="FE53" s="485"/>
      <c r="FF53" s="483"/>
      <c r="FG53" s="484"/>
      <c r="FH53" s="485"/>
      <c r="FI53" s="483"/>
      <c r="FJ53" s="484"/>
      <c r="FK53" s="485"/>
      <c r="FL53" s="483"/>
      <c r="FM53" s="484"/>
      <c r="FN53" s="485"/>
      <c r="FO53" s="483"/>
      <c r="FP53" s="484"/>
      <c r="FQ53" s="485"/>
      <c r="FR53" s="483"/>
      <c r="FS53" s="484"/>
      <c r="FT53" s="485"/>
      <c r="FU53" s="483"/>
      <c r="FV53" s="484"/>
      <c r="FW53" s="485"/>
      <c r="FX53" s="483"/>
      <c r="FY53" s="484"/>
      <c r="FZ53" s="485"/>
      <c r="GA53" s="483"/>
      <c r="GB53" s="484"/>
      <c r="GC53" s="485"/>
      <c r="GD53" s="483"/>
      <c r="GE53" s="484"/>
      <c r="GF53" s="485"/>
      <c r="GG53" s="483"/>
      <c r="GH53" s="484"/>
      <c r="GI53" s="485"/>
      <c r="GJ53" s="483"/>
      <c r="GK53" s="484"/>
      <c r="GL53" s="485"/>
      <c r="GM53" s="483"/>
      <c r="GN53" s="484"/>
      <c r="GO53" s="485"/>
      <c r="GP53" s="483"/>
      <c r="GQ53" s="484"/>
      <c r="GR53" s="485"/>
      <c r="GS53" s="483"/>
      <c r="GT53" s="484"/>
      <c r="GU53" s="485"/>
      <c r="GV53" s="483"/>
      <c r="GW53" s="484"/>
      <c r="GX53" s="485"/>
      <c r="GY53" s="483"/>
      <c r="GZ53" s="484"/>
      <c r="HA53" s="485"/>
      <c r="HB53" s="483"/>
      <c r="HC53" s="484"/>
      <c r="HD53" s="485"/>
      <c r="HE53" s="483"/>
      <c r="HF53" s="484"/>
      <c r="HG53" s="485"/>
      <c r="HH53" s="483"/>
      <c r="HI53" s="484"/>
      <c r="HJ53" s="485"/>
      <c r="HK53" s="483"/>
      <c r="HL53" s="484"/>
      <c r="HM53" s="485"/>
      <c r="HN53" s="483"/>
      <c r="HO53" s="484"/>
      <c r="HP53" s="485"/>
      <c r="HQ53" s="483"/>
      <c r="HR53" s="484"/>
      <c r="HS53" s="485"/>
      <c r="HT53" s="483"/>
      <c r="HU53" s="484"/>
      <c r="HV53" s="485"/>
      <c r="HW53" s="483"/>
      <c r="HX53" s="484"/>
      <c r="HY53" s="485"/>
      <c r="HZ53" s="483"/>
      <c r="IA53" s="484"/>
      <c r="IB53" s="485"/>
      <c r="IC53" s="483"/>
      <c r="ID53" s="484"/>
      <c r="IE53" s="485"/>
      <c r="IF53" s="483"/>
      <c r="IG53" s="484"/>
      <c r="IH53" s="485"/>
      <c r="II53" s="483"/>
      <c r="IJ53" s="484"/>
      <c r="IK53" s="485"/>
      <c r="IL53" s="483"/>
      <c r="IM53" s="484"/>
      <c r="IN53" s="536"/>
      <c r="IO53" s="561"/>
      <c r="IP53" s="565"/>
      <c r="IQ53" s="568"/>
    </row>
    <row r="54" spans="1:262" s="814" customFormat="1" ht="20.25">
      <c r="A54" s="564">
        <v>36</v>
      </c>
      <c r="B54" s="468"/>
      <c r="C54" s="562" t="s">
        <v>696</v>
      </c>
      <c r="D54" s="562">
        <v>2013</v>
      </c>
      <c r="E54" s="485">
        <v>17233830.969999991</v>
      </c>
      <c r="F54" s="483">
        <v>492395.17</v>
      </c>
      <c r="G54" s="484">
        <v>2886755.7766589443</v>
      </c>
      <c r="H54" s="485">
        <v>7028374.3409523787</v>
      </c>
      <c r="I54" s="483">
        <v>192119.57190476189</v>
      </c>
      <c r="J54" s="484">
        <v>1168597.9115219517</v>
      </c>
      <c r="K54" s="485">
        <v>75401410.878392875</v>
      </c>
      <c r="L54" s="483">
        <v>2061086.4021428572</v>
      </c>
      <c r="M54" s="484">
        <v>12536886.484434668</v>
      </c>
      <c r="N54" s="485">
        <v>19063051.03825397</v>
      </c>
      <c r="O54" s="483">
        <v>528306.26404761907</v>
      </c>
      <c r="P54" s="484">
        <v>3176807.2577140443</v>
      </c>
      <c r="Q54" s="485">
        <v>24344669.448282331</v>
      </c>
      <c r="R54" s="483">
        <v>642982.09523809503</v>
      </c>
      <c r="S54" s="484">
        <v>4025278.0926033738</v>
      </c>
      <c r="T54" s="485">
        <v>23668312.303754579</v>
      </c>
      <c r="U54" s="483">
        <v>614263.2228571428</v>
      </c>
      <c r="V54" s="484">
        <v>3902590.3919503652</v>
      </c>
      <c r="W54" s="485">
        <v>14372303.42521978</v>
      </c>
      <c r="X54" s="483">
        <v>374560.81380952382</v>
      </c>
      <c r="Y54" s="484">
        <v>2371358.6939906403</v>
      </c>
      <c r="Z54" s="485">
        <v>6273123.2200366315</v>
      </c>
      <c r="AA54" s="483">
        <v>165749.88095238095</v>
      </c>
      <c r="AB54" s="484">
        <v>1037298.3570236434</v>
      </c>
      <c r="AC54" s="485">
        <v>19300300.308589749</v>
      </c>
      <c r="AD54" s="483">
        <v>501754.90738095244</v>
      </c>
      <c r="AE54" s="484">
        <v>3183217.8297003526</v>
      </c>
      <c r="AF54" s="485">
        <v>24545.984523809519</v>
      </c>
      <c r="AG54" s="483">
        <v>666.38928571428573</v>
      </c>
      <c r="AH54" s="484">
        <v>4076.6547396216383</v>
      </c>
      <c r="AI54" s="485">
        <v>8704079.2069963384</v>
      </c>
      <c r="AJ54" s="483">
        <v>218069.47404761909</v>
      </c>
      <c r="AK54" s="484">
        <v>1427359.7593446013</v>
      </c>
      <c r="AL54" s="485">
        <v>19835674.212928168</v>
      </c>
      <c r="AM54" s="483">
        <v>491118.82585882989</v>
      </c>
      <c r="AN54" s="484">
        <v>3246963.2474869187</v>
      </c>
      <c r="AO54" s="485">
        <v>20628652.157466929</v>
      </c>
      <c r="AP54" s="483">
        <v>504054.10714853473</v>
      </c>
      <c r="AQ54" s="484">
        <v>3370069.9210606795</v>
      </c>
      <c r="AR54" s="485">
        <v>79195082.423131868</v>
      </c>
      <c r="AS54" s="483">
        <v>1915126.5476190476</v>
      </c>
      <c r="AT54" s="484">
        <v>12917995.609358206</v>
      </c>
      <c r="AU54" s="485">
        <v>14194429.336538462</v>
      </c>
      <c r="AV54" s="483">
        <v>342972.41952380957</v>
      </c>
      <c r="AW54" s="484">
        <v>2315057.5871556802</v>
      </c>
      <c r="AX54" s="485">
        <v>18294504.522105023</v>
      </c>
      <c r="AY54" s="483">
        <v>443163.02380952379</v>
      </c>
      <c r="AZ54" s="484">
        <v>2984886.9749335614</v>
      </c>
      <c r="BA54" s="485">
        <v>6291725.0700066965</v>
      </c>
      <c r="BB54" s="483">
        <v>151180.43346428568</v>
      </c>
      <c r="BC54" s="484">
        <v>1025313.3341395051</v>
      </c>
      <c r="BD54" s="485">
        <v>45385800.117179491</v>
      </c>
      <c r="BE54" s="483">
        <v>1083543.0476190476</v>
      </c>
      <c r="BF54" s="484">
        <v>7389162.0415293453</v>
      </c>
      <c r="BG54" s="485">
        <v>9926683.1941260844</v>
      </c>
      <c r="BH54" s="483">
        <v>192971.91321344892</v>
      </c>
      <c r="BI54" s="484">
        <v>1305797.1983677433</v>
      </c>
      <c r="BJ54" s="485">
        <v>22127064.879999999</v>
      </c>
      <c r="BK54" s="483">
        <v>248542.17271062266</v>
      </c>
      <c r="BL54" s="484">
        <v>1698839.7133817573</v>
      </c>
      <c r="BM54" s="485">
        <v>20876285.520985916</v>
      </c>
      <c r="BN54" s="483">
        <v>101812.12022339166</v>
      </c>
      <c r="BO54" s="484">
        <v>695907.94694015838</v>
      </c>
      <c r="BP54" s="485"/>
      <c r="BQ54" s="483"/>
      <c r="BR54" s="484"/>
      <c r="BS54" s="485"/>
      <c r="BT54" s="483"/>
      <c r="BU54" s="484"/>
      <c r="BV54" s="485">
        <v>5594354.4175824178</v>
      </c>
      <c r="BW54" s="483">
        <v>139468.73809523811</v>
      </c>
      <c r="BX54" s="484">
        <v>916713.32523695519</v>
      </c>
      <c r="BY54" s="485">
        <v>6391895.3904029308</v>
      </c>
      <c r="BZ54" s="483">
        <v>159242.01547619049</v>
      </c>
      <c r="CA54" s="484">
        <v>1047291.9534909695</v>
      </c>
      <c r="CB54" s="485">
        <v>25426869.764285713</v>
      </c>
      <c r="CC54" s="483">
        <v>605606.37547619047</v>
      </c>
      <c r="CD54" s="484">
        <v>4138256.5111443796</v>
      </c>
      <c r="CE54" s="485">
        <v>118115741.13498169</v>
      </c>
      <c r="CF54" s="483">
        <v>2827105.8673809525</v>
      </c>
      <c r="CG54" s="484">
        <v>19237367.64215602</v>
      </c>
      <c r="CH54" s="485">
        <v>777713.85</v>
      </c>
      <c r="CI54" s="483">
        <v>1424.3843406593405</v>
      </c>
      <c r="CJ54" s="484">
        <v>9735.9762274571749</v>
      </c>
      <c r="CK54" s="485">
        <v>257640264.19910261</v>
      </c>
      <c r="CL54" s="483">
        <v>6135008.9830952389</v>
      </c>
      <c r="CM54" s="484">
        <v>41929934.69412154</v>
      </c>
      <c r="CN54" s="485">
        <v>23466021.930000011</v>
      </c>
      <c r="CO54" s="483">
        <v>86647.283058608111</v>
      </c>
      <c r="CP54" s="484">
        <v>592252.99236431147</v>
      </c>
      <c r="CQ54" s="485"/>
      <c r="CR54" s="483"/>
      <c r="CS54" s="484"/>
      <c r="CT54" s="485"/>
      <c r="CU54" s="483"/>
      <c r="CV54" s="484"/>
      <c r="CW54" s="485"/>
      <c r="CX54" s="483"/>
      <c r="CY54" s="484"/>
      <c r="CZ54" s="485"/>
      <c r="DA54" s="483"/>
      <c r="DB54" s="484"/>
      <c r="DC54" s="485"/>
      <c r="DD54" s="483"/>
      <c r="DE54" s="484"/>
      <c r="DF54" s="485"/>
      <c r="DG54" s="483"/>
      <c r="DH54" s="484"/>
      <c r="DI54" s="485"/>
      <c r="DJ54" s="483"/>
      <c r="DK54" s="484"/>
      <c r="DL54" s="485"/>
      <c r="DM54" s="483"/>
      <c r="DN54" s="484"/>
      <c r="DO54" s="485"/>
      <c r="DP54" s="483"/>
      <c r="DQ54" s="484"/>
      <c r="DR54" s="485"/>
      <c r="DS54" s="483"/>
      <c r="DT54" s="484"/>
      <c r="DU54" s="485"/>
      <c r="DV54" s="483"/>
      <c r="DW54" s="484"/>
      <c r="DX54" s="485"/>
      <c r="DY54" s="483"/>
      <c r="DZ54" s="484"/>
      <c r="EA54" s="485"/>
      <c r="EB54" s="483"/>
      <c r="EC54" s="484"/>
      <c r="ED54" s="485"/>
      <c r="EE54" s="483"/>
      <c r="EF54" s="484"/>
      <c r="EG54" s="485"/>
      <c r="EH54" s="483"/>
      <c r="EI54" s="484"/>
      <c r="EJ54" s="485"/>
      <c r="EK54" s="483"/>
      <c r="EL54" s="484"/>
      <c r="EM54" s="485"/>
      <c r="EN54" s="483"/>
      <c r="EO54" s="483"/>
      <c r="EP54" s="485"/>
      <c r="EQ54" s="483"/>
      <c r="ER54" s="484"/>
      <c r="ES54" s="485"/>
      <c r="ET54" s="483"/>
      <c r="EU54" s="484"/>
      <c r="EV54" s="485"/>
      <c r="EW54" s="483"/>
      <c r="EX54" s="484"/>
      <c r="EY54" s="485"/>
      <c r="EZ54" s="483"/>
      <c r="FA54" s="484"/>
      <c r="FB54" s="485"/>
      <c r="FC54" s="483"/>
      <c r="FD54" s="484"/>
      <c r="FE54" s="485"/>
      <c r="FF54" s="483"/>
      <c r="FG54" s="484"/>
      <c r="FH54" s="485"/>
      <c r="FI54" s="483"/>
      <c r="FJ54" s="484"/>
      <c r="FK54" s="485"/>
      <c r="FL54" s="483"/>
      <c r="FM54" s="484"/>
      <c r="FN54" s="485"/>
      <c r="FO54" s="483"/>
      <c r="FP54" s="484"/>
      <c r="FQ54" s="485"/>
      <c r="FR54" s="483"/>
      <c r="FS54" s="484"/>
      <c r="FT54" s="485"/>
      <c r="FU54" s="483"/>
      <c r="FV54" s="484"/>
      <c r="FW54" s="485"/>
      <c r="FX54" s="483"/>
      <c r="FY54" s="484"/>
      <c r="FZ54" s="485"/>
      <c r="GA54" s="483"/>
      <c r="GB54" s="484"/>
      <c r="GC54" s="485"/>
      <c r="GD54" s="483"/>
      <c r="GE54" s="484"/>
      <c r="GF54" s="485"/>
      <c r="GG54" s="483"/>
      <c r="GH54" s="484"/>
      <c r="GI54" s="485"/>
      <c r="GJ54" s="483"/>
      <c r="GK54" s="484"/>
      <c r="GL54" s="485"/>
      <c r="GM54" s="483"/>
      <c r="GN54" s="484"/>
      <c r="GO54" s="485"/>
      <c r="GP54" s="483"/>
      <c r="GQ54" s="484"/>
      <c r="GR54" s="485"/>
      <c r="GS54" s="483"/>
      <c r="GT54" s="484"/>
      <c r="GU54" s="485"/>
      <c r="GV54" s="483"/>
      <c r="GW54" s="484"/>
      <c r="GX54" s="485"/>
      <c r="GY54" s="483"/>
      <c r="GZ54" s="484"/>
      <c r="HA54" s="485"/>
      <c r="HB54" s="483"/>
      <c r="HC54" s="484"/>
      <c r="HD54" s="485"/>
      <c r="HE54" s="483"/>
      <c r="HF54" s="484"/>
      <c r="HG54" s="485"/>
      <c r="HH54" s="483"/>
      <c r="HI54" s="484"/>
      <c r="HJ54" s="485"/>
      <c r="HK54" s="483"/>
      <c r="HL54" s="484"/>
      <c r="HM54" s="485"/>
      <c r="HN54" s="483"/>
      <c r="HO54" s="484"/>
      <c r="HP54" s="485"/>
      <c r="HQ54" s="483"/>
      <c r="HR54" s="484"/>
      <c r="HS54" s="485"/>
      <c r="HT54" s="483"/>
      <c r="HU54" s="484"/>
      <c r="HV54" s="485"/>
      <c r="HW54" s="483"/>
      <c r="HX54" s="484"/>
      <c r="HY54" s="485"/>
      <c r="HZ54" s="483"/>
      <c r="IA54" s="484"/>
      <c r="IB54" s="485"/>
      <c r="IC54" s="483"/>
      <c r="ID54" s="484"/>
      <c r="IE54" s="485"/>
      <c r="IF54" s="483"/>
      <c r="IG54" s="484"/>
      <c r="IH54" s="485"/>
      <c r="II54" s="483"/>
      <c r="IJ54" s="484"/>
      <c r="IK54" s="485"/>
      <c r="IL54" s="483"/>
      <c r="IM54" s="484"/>
      <c r="IN54" s="536"/>
      <c r="IO54" s="561"/>
      <c r="IP54" s="561"/>
      <c r="IQ54" s="568"/>
    </row>
    <row r="55" spans="1:262" s="814" customFormat="1" ht="20.25">
      <c r="A55" s="564">
        <v>37</v>
      </c>
      <c r="B55" s="468"/>
      <c r="C55" s="562" t="s">
        <v>585</v>
      </c>
      <c r="D55" s="562">
        <v>2013</v>
      </c>
      <c r="E55" s="485">
        <v>17233830.969999991</v>
      </c>
      <c r="F55" s="483">
        <v>492395.17</v>
      </c>
      <c r="G55" s="484">
        <v>2886755.7766589443</v>
      </c>
      <c r="H55" s="485">
        <v>7028374.3409523787</v>
      </c>
      <c r="I55" s="483">
        <v>192119.57190476189</v>
      </c>
      <c r="J55" s="484">
        <v>1168597.9115219517</v>
      </c>
      <c r="K55" s="485">
        <v>75401410.878392875</v>
      </c>
      <c r="L55" s="483">
        <v>2061086.4021428572</v>
      </c>
      <c r="M55" s="484">
        <v>12536886.484434668</v>
      </c>
      <c r="N55" s="485">
        <v>19063051.03825397</v>
      </c>
      <c r="O55" s="483">
        <v>528306.26404761907</v>
      </c>
      <c r="P55" s="484">
        <v>3176807.2577140443</v>
      </c>
      <c r="Q55" s="485">
        <v>24344669.448282331</v>
      </c>
      <c r="R55" s="483">
        <v>642982.09523809503</v>
      </c>
      <c r="S55" s="484">
        <v>4025278.0926033738</v>
      </c>
      <c r="T55" s="485">
        <v>23668312.303754579</v>
      </c>
      <c r="U55" s="483">
        <v>614263.2228571428</v>
      </c>
      <c r="V55" s="484">
        <v>3902590.3919503652</v>
      </c>
      <c r="W55" s="485">
        <v>14372303.42521978</v>
      </c>
      <c r="X55" s="483">
        <v>374560.81380952382</v>
      </c>
      <c r="Y55" s="484">
        <v>2371358.6939906403</v>
      </c>
      <c r="Z55" s="485">
        <v>6273123.2200366315</v>
      </c>
      <c r="AA55" s="483">
        <v>165749.88095238095</v>
      </c>
      <c r="AB55" s="484">
        <v>1037298.3570236434</v>
      </c>
      <c r="AC55" s="485">
        <v>19300300.308589749</v>
      </c>
      <c r="AD55" s="483">
        <v>501754.90738095244</v>
      </c>
      <c r="AE55" s="484">
        <v>3183217.8297003526</v>
      </c>
      <c r="AF55" s="485">
        <v>24545.984523809519</v>
      </c>
      <c r="AG55" s="483">
        <v>666.38928571428573</v>
      </c>
      <c r="AH55" s="484">
        <v>4076.6547396216383</v>
      </c>
      <c r="AI55" s="485">
        <v>8704079.2069963384</v>
      </c>
      <c r="AJ55" s="483">
        <v>218069.47404761909</v>
      </c>
      <c r="AK55" s="484">
        <v>1427359.7593446013</v>
      </c>
      <c r="AL55" s="485">
        <v>19835674.212928168</v>
      </c>
      <c r="AM55" s="483">
        <v>491118.82585882989</v>
      </c>
      <c r="AN55" s="484">
        <v>3246963.2474869187</v>
      </c>
      <c r="AO55" s="485">
        <v>20628652.157466929</v>
      </c>
      <c r="AP55" s="483">
        <v>504054.10714853473</v>
      </c>
      <c r="AQ55" s="484">
        <v>3370069.9210606795</v>
      </c>
      <c r="AR55" s="485">
        <v>79195082.423131868</v>
      </c>
      <c r="AS55" s="483">
        <v>1915126.5476190476</v>
      </c>
      <c r="AT55" s="484">
        <v>12917995.609358206</v>
      </c>
      <c r="AU55" s="485">
        <v>14194429.336538462</v>
      </c>
      <c r="AV55" s="483">
        <v>342972.41952380957</v>
      </c>
      <c r="AW55" s="484">
        <v>2315057.5871556802</v>
      </c>
      <c r="AX55" s="485">
        <v>18294504.522105023</v>
      </c>
      <c r="AY55" s="483">
        <v>443163.02380952379</v>
      </c>
      <c r="AZ55" s="484">
        <v>2984886.9749335614</v>
      </c>
      <c r="BA55" s="485">
        <v>6291725.0700066965</v>
      </c>
      <c r="BB55" s="483">
        <v>151180.43346428568</v>
      </c>
      <c r="BC55" s="484">
        <v>1025313.3341395051</v>
      </c>
      <c r="BD55" s="485">
        <v>45385800.117179491</v>
      </c>
      <c r="BE55" s="483">
        <v>1083543.0476190476</v>
      </c>
      <c r="BF55" s="484">
        <v>7389162.0415293453</v>
      </c>
      <c r="BG55" s="485">
        <v>9926683.1941260844</v>
      </c>
      <c r="BH55" s="483">
        <v>192971.91321344892</v>
      </c>
      <c r="BI55" s="484">
        <v>1305797.1983677433</v>
      </c>
      <c r="BJ55" s="485">
        <v>22127064.879999999</v>
      </c>
      <c r="BK55" s="483">
        <v>248542.17271062266</v>
      </c>
      <c r="BL55" s="484">
        <v>1698839.7133817573</v>
      </c>
      <c r="BM55" s="485">
        <v>20876285.520985916</v>
      </c>
      <c r="BN55" s="483">
        <v>101812.12022339166</v>
      </c>
      <c r="BO55" s="484">
        <v>695907.94694015838</v>
      </c>
      <c r="BP55" s="485"/>
      <c r="BQ55" s="483"/>
      <c r="BR55" s="484"/>
      <c r="BS55" s="485"/>
      <c r="BT55" s="483"/>
      <c r="BU55" s="484"/>
      <c r="BV55" s="485">
        <v>5594354.4175824178</v>
      </c>
      <c r="BW55" s="483">
        <v>139468.73809523811</v>
      </c>
      <c r="BX55" s="484">
        <v>967046.86937369872</v>
      </c>
      <c r="BY55" s="485">
        <v>6391895.3904029308</v>
      </c>
      <c r="BZ55" s="483">
        <v>159242.01547619049</v>
      </c>
      <c r="CA55" s="484">
        <v>1104801.1359158694</v>
      </c>
      <c r="CB55" s="485">
        <v>25426869.764285713</v>
      </c>
      <c r="CC55" s="483">
        <v>605606.37547619047</v>
      </c>
      <c r="CD55" s="484">
        <v>4367027.2281939751</v>
      </c>
      <c r="CE55" s="485">
        <v>118115741.13498169</v>
      </c>
      <c r="CF55" s="483">
        <v>2827105.8673809525</v>
      </c>
      <c r="CG55" s="484">
        <v>19237367.64215602</v>
      </c>
      <c r="CH55" s="485">
        <v>777713.85</v>
      </c>
      <c r="CI55" s="483">
        <v>1424.3843406593405</v>
      </c>
      <c r="CJ55" s="484">
        <v>9735.9762274571749</v>
      </c>
      <c r="CK55" s="485">
        <v>257640264.19910261</v>
      </c>
      <c r="CL55" s="483">
        <v>6135008.9830952389</v>
      </c>
      <c r="CM55" s="484">
        <v>41929934.69412154</v>
      </c>
      <c r="CN55" s="485">
        <v>23466021.930000011</v>
      </c>
      <c r="CO55" s="483">
        <v>86647.283058608111</v>
      </c>
      <c r="CP55" s="484">
        <v>598801.49143555376</v>
      </c>
      <c r="CQ55" s="485"/>
      <c r="CR55" s="483"/>
      <c r="CS55" s="484"/>
      <c r="CT55" s="485"/>
      <c r="CU55" s="483"/>
      <c r="CV55" s="484"/>
      <c r="CW55" s="485"/>
      <c r="CX55" s="483"/>
      <c r="CY55" s="484"/>
      <c r="CZ55" s="485"/>
      <c r="DA55" s="483"/>
      <c r="DB55" s="484"/>
      <c r="DC55" s="485"/>
      <c r="DD55" s="483"/>
      <c r="DE55" s="484"/>
      <c r="DF55" s="485"/>
      <c r="DG55" s="483"/>
      <c r="DH55" s="484"/>
      <c r="DI55" s="485"/>
      <c r="DJ55" s="483"/>
      <c r="DK55" s="484"/>
      <c r="DL55" s="485"/>
      <c r="DM55" s="483"/>
      <c r="DN55" s="484"/>
      <c r="DO55" s="485"/>
      <c r="DP55" s="483"/>
      <c r="DQ55" s="484"/>
      <c r="DR55" s="485"/>
      <c r="DS55" s="483"/>
      <c r="DT55" s="484"/>
      <c r="DU55" s="485"/>
      <c r="DV55" s="483"/>
      <c r="DW55" s="484"/>
      <c r="DX55" s="485"/>
      <c r="DY55" s="483"/>
      <c r="DZ55" s="484"/>
      <c r="EA55" s="485"/>
      <c r="EB55" s="483"/>
      <c r="EC55" s="484"/>
      <c r="ED55" s="485"/>
      <c r="EE55" s="483"/>
      <c r="EF55" s="484"/>
      <c r="EG55" s="485"/>
      <c r="EH55" s="483"/>
      <c r="EI55" s="484"/>
      <c r="EJ55" s="485"/>
      <c r="EK55" s="483"/>
      <c r="EL55" s="484"/>
      <c r="EM55" s="485"/>
      <c r="EN55" s="483"/>
      <c r="EO55" s="483"/>
      <c r="EP55" s="485"/>
      <c r="EQ55" s="483"/>
      <c r="ER55" s="484"/>
      <c r="ES55" s="485"/>
      <c r="ET55" s="483"/>
      <c r="EU55" s="484"/>
      <c r="EV55" s="485"/>
      <c r="EW55" s="483"/>
      <c r="EX55" s="484"/>
      <c r="EY55" s="485"/>
      <c r="EZ55" s="483"/>
      <c r="FA55" s="484"/>
      <c r="FB55" s="485"/>
      <c r="FC55" s="483"/>
      <c r="FD55" s="484"/>
      <c r="FE55" s="485"/>
      <c r="FF55" s="483"/>
      <c r="FG55" s="484"/>
      <c r="FH55" s="485"/>
      <c r="FI55" s="483"/>
      <c r="FJ55" s="484"/>
      <c r="FK55" s="485"/>
      <c r="FL55" s="483"/>
      <c r="FM55" s="484"/>
      <c r="FN55" s="485"/>
      <c r="FO55" s="483"/>
      <c r="FP55" s="484"/>
      <c r="FQ55" s="485"/>
      <c r="FR55" s="483"/>
      <c r="FS55" s="484"/>
      <c r="FT55" s="485"/>
      <c r="FU55" s="483"/>
      <c r="FV55" s="484"/>
      <c r="FW55" s="485"/>
      <c r="FX55" s="483"/>
      <c r="FY55" s="484"/>
      <c r="FZ55" s="485"/>
      <c r="GA55" s="483"/>
      <c r="GB55" s="484"/>
      <c r="GC55" s="485"/>
      <c r="GD55" s="483"/>
      <c r="GE55" s="484"/>
      <c r="GF55" s="485"/>
      <c r="GG55" s="483"/>
      <c r="GH55" s="484"/>
      <c r="GI55" s="485"/>
      <c r="GJ55" s="483"/>
      <c r="GK55" s="484"/>
      <c r="GL55" s="485"/>
      <c r="GM55" s="483"/>
      <c r="GN55" s="484"/>
      <c r="GO55" s="485"/>
      <c r="GP55" s="483"/>
      <c r="GQ55" s="484"/>
      <c r="GR55" s="485"/>
      <c r="GS55" s="483"/>
      <c r="GT55" s="484"/>
      <c r="GU55" s="485"/>
      <c r="GV55" s="483"/>
      <c r="GW55" s="484"/>
      <c r="GX55" s="485"/>
      <c r="GY55" s="483"/>
      <c r="GZ55" s="484"/>
      <c r="HA55" s="485"/>
      <c r="HB55" s="483"/>
      <c r="HC55" s="484"/>
      <c r="HD55" s="485"/>
      <c r="HE55" s="483"/>
      <c r="HF55" s="484"/>
      <c r="HG55" s="485"/>
      <c r="HH55" s="483"/>
      <c r="HI55" s="484"/>
      <c r="HJ55" s="485"/>
      <c r="HK55" s="483"/>
      <c r="HL55" s="484"/>
      <c r="HM55" s="485"/>
      <c r="HN55" s="483"/>
      <c r="HO55" s="484"/>
      <c r="HP55" s="485"/>
      <c r="HQ55" s="483"/>
      <c r="HR55" s="484"/>
      <c r="HS55" s="485"/>
      <c r="HT55" s="483"/>
      <c r="HU55" s="484"/>
      <c r="HV55" s="485"/>
      <c r="HW55" s="483"/>
      <c r="HX55" s="484"/>
      <c r="HY55" s="485"/>
      <c r="HZ55" s="483"/>
      <c r="IA55" s="484"/>
      <c r="IB55" s="485"/>
      <c r="IC55" s="483"/>
      <c r="ID55" s="484"/>
      <c r="IE55" s="485"/>
      <c r="IF55" s="483"/>
      <c r="IG55" s="484"/>
      <c r="IH55" s="485"/>
      <c r="II55" s="483"/>
      <c r="IJ55" s="484"/>
      <c r="IK55" s="485"/>
      <c r="IL55" s="483"/>
      <c r="IM55" s="484"/>
      <c r="IN55" s="536"/>
      <c r="IO55" s="561"/>
      <c r="IP55" s="561"/>
      <c r="IQ55" s="568"/>
    </row>
    <row r="56" spans="1:262" s="814" customFormat="1" ht="20.25">
      <c r="A56" s="564">
        <v>38</v>
      </c>
      <c r="B56" s="468"/>
      <c r="C56" s="562" t="s">
        <v>696</v>
      </c>
      <c r="D56" s="562">
        <v>2014</v>
      </c>
      <c r="E56" s="485">
        <v>16741435.799999991</v>
      </c>
      <c r="F56" s="483">
        <v>492395.17</v>
      </c>
      <c r="G56" s="484">
        <v>2555171.6555022607</v>
      </c>
      <c r="H56" s="485">
        <v>6836254.769047617</v>
      </c>
      <c r="I56" s="483">
        <v>192119.57190476189</v>
      </c>
      <c r="J56" s="484">
        <v>1034440.7297169324</v>
      </c>
      <c r="K56" s="485">
        <v>73340324.476250023</v>
      </c>
      <c r="L56" s="483">
        <v>2061086.4021428572</v>
      </c>
      <c r="M56" s="484">
        <v>11097628.941027995</v>
      </c>
      <c r="N56" s="485">
        <v>18534744.774206351</v>
      </c>
      <c r="O56" s="483">
        <v>528306.26404761907</v>
      </c>
      <c r="P56" s="484">
        <v>2812043.2231571111</v>
      </c>
      <c r="Q56" s="485">
        <v>23701687.353044238</v>
      </c>
      <c r="R56" s="483">
        <v>642982.09523809503</v>
      </c>
      <c r="S56" s="484">
        <v>3563357.8576673842</v>
      </c>
      <c r="T56" s="485">
        <v>23054049.080897436</v>
      </c>
      <c r="U56" s="483">
        <v>614263.2228571428</v>
      </c>
      <c r="V56" s="484">
        <v>3454840.9909653161</v>
      </c>
      <c r="W56" s="485">
        <v>13997742.611410256</v>
      </c>
      <c r="X56" s="483">
        <v>374560.81380952382</v>
      </c>
      <c r="Y56" s="484">
        <v>2099276.3432224849</v>
      </c>
      <c r="Z56" s="485">
        <v>6107373.3390842509</v>
      </c>
      <c r="AA56" s="483">
        <v>165749.88095238095</v>
      </c>
      <c r="AB56" s="484">
        <v>918262.76351209683</v>
      </c>
      <c r="AC56" s="485">
        <v>18798545.401208796</v>
      </c>
      <c r="AD56" s="483">
        <v>501754.90738095244</v>
      </c>
      <c r="AE56" s="484">
        <v>2817995.7530592056</v>
      </c>
      <c r="AF56" s="485">
        <v>23879.595238095233</v>
      </c>
      <c r="AG56" s="483">
        <v>666.38928571428573</v>
      </c>
      <c r="AH56" s="484">
        <v>3608.6857606949225</v>
      </c>
      <c r="AI56" s="485">
        <v>8486009.7329487186</v>
      </c>
      <c r="AJ56" s="483">
        <v>218069.47404761909</v>
      </c>
      <c r="AK56" s="484">
        <v>1263663.2655233743</v>
      </c>
      <c r="AL56" s="485">
        <v>19344555.387069337</v>
      </c>
      <c r="AM56" s="483">
        <v>491118.82585882989</v>
      </c>
      <c r="AN56" s="484">
        <v>2874635.6550989319</v>
      </c>
      <c r="AO56" s="485">
        <v>20124598.050318394</v>
      </c>
      <c r="AP56" s="483">
        <v>504054.10714853473</v>
      </c>
      <c r="AQ56" s="484">
        <v>2983682.9833278074</v>
      </c>
      <c r="AR56" s="485">
        <v>77279955.395512834</v>
      </c>
      <c r="AS56" s="483">
        <v>1915126.5361904763</v>
      </c>
      <c r="AT56" s="484">
        <v>11437086.10375203</v>
      </c>
      <c r="AU56" s="485">
        <v>13851456.917014653</v>
      </c>
      <c r="AV56" s="483">
        <v>342972.41952380957</v>
      </c>
      <c r="AW56" s="484">
        <v>2049663.5277240679</v>
      </c>
      <c r="AX56" s="485">
        <v>17903425.162795499</v>
      </c>
      <c r="AY56" s="483">
        <v>444403.11105952383</v>
      </c>
      <c r="AZ56" s="484">
        <v>2650352.7605969938</v>
      </c>
      <c r="BA56" s="485">
        <v>6181331.7365424102</v>
      </c>
      <c r="BB56" s="483">
        <v>152151.55489285712</v>
      </c>
      <c r="BC56" s="484">
        <v>913777.13513302652</v>
      </c>
      <c r="BD56" s="485">
        <v>44747660.139560454</v>
      </c>
      <c r="BE56" s="483">
        <v>1094147.8826190478</v>
      </c>
      <c r="BF56" s="484">
        <v>6607678.634690633</v>
      </c>
      <c r="BG56" s="485">
        <v>15445872.230912635</v>
      </c>
      <c r="BH56" s="483">
        <v>289093.16757242329</v>
      </c>
      <c r="BI56" s="484">
        <v>1755636.3368108408</v>
      </c>
      <c r="BJ56" s="485">
        <v>21792104.087289374</v>
      </c>
      <c r="BK56" s="483">
        <v>524777.29190476181</v>
      </c>
      <c r="BL56" s="484">
        <v>3209865.9795117257</v>
      </c>
      <c r="BM56" s="485">
        <v>60374268.580762535</v>
      </c>
      <c r="BN56" s="483">
        <v>1439906.6833568078</v>
      </c>
      <c r="BO56" s="484">
        <v>8878851.7682099827</v>
      </c>
      <c r="BP56" s="485">
        <v>68405611.270000011</v>
      </c>
      <c r="BQ56" s="483">
        <v>556909.1195970698</v>
      </c>
      <c r="BR56" s="484">
        <v>3438903.2393366266</v>
      </c>
      <c r="BS56" s="485">
        <v>7389782.2199999997</v>
      </c>
      <c r="BT56" s="483">
        <v>37991.859047619051</v>
      </c>
      <c r="BU56" s="484">
        <v>234599.00825794463</v>
      </c>
      <c r="BV56" s="485">
        <v>5454885.67948718</v>
      </c>
      <c r="BW56" s="483">
        <v>139468.73809523811</v>
      </c>
      <c r="BX56" s="484">
        <v>811586.11471529969</v>
      </c>
      <c r="BY56" s="485">
        <v>40082736.72492674</v>
      </c>
      <c r="BZ56" s="483">
        <v>717210.42234432243</v>
      </c>
      <c r="CA56" s="484">
        <v>4387055.6072840048</v>
      </c>
      <c r="CB56" s="485">
        <v>666962999.9288094</v>
      </c>
      <c r="CC56" s="483">
        <v>10160548.050567763</v>
      </c>
      <c r="CD56" s="484">
        <v>62692814.472547956</v>
      </c>
      <c r="CE56" s="485">
        <v>333325376.1501947</v>
      </c>
      <c r="CF56" s="483">
        <v>6107990.0417127991</v>
      </c>
      <c r="CG56" s="484">
        <v>37392933.364198133</v>
      </c>
      <c r="CH56" s="485">
        <v>83696796.295659333</v>
      </c>
      <c r="CI56" s="483">
        <v>854944.45829670329</v>
      </c>
      <c r="CJ56" s="484">
        <v>5279190.5034094471</v>
      </c>
      <c r="CK56" s="485">
        <v>360673483.62600726</v>
      </c>
      <c r="CL56" s="483">
        <v>7742354.0829670317</v>
      </c>
      <c r="CM56" s="484">
        <v>47135527.716749653</v>
      </c>
      <c r="CN56" s="485">
        <v>274113324.99694139</v>
      </c>
      <c r="CO56" s="483">
        <v>2382627.0937912092</v>
      </c>
      <c r="CP56" s="484">
        <v>14708780.764693713</v>
      </c>
      <c r="CQ56" s="485"/>
      <c r="CR56" s="483"/>
      <c r="CS56" s="484"/>
      <c r="CT56" s="485"/>
      <c r="CU56" s="483"/>
      <c r="CV56" s="484"/>
      <c r="CW56" s="485"/>
      <c r="CX56" s="483"/>
      <c r="CY56" s="484"/>
      <c r="CZ56" s="485"/>
      <c r="DA56" s="483"/>
      <c r="DB56" s="484"/>
      <c r="DC56" s="485"/>
      <c r="DD56" s="483"/>
      <c r="DE56" s="484"/>
      <c r="DF56" s="485"/>
      <c r="DG56" s="483"/>
      <c r="DH56" s="484"/>
      <c r="DI56" s="485"/>
      <c r="DJ56" s="483"/>
      <c r="DK56" s="484"/>
      <c r="DL56" s="485"/>
      <c r="DM56" s="483"/>
      <c r="DN56" s="484"/>
      <c r="DO56" s="485"/>
      <c r="DP56" s="483"/>
      <c r="DQ56" s="484"/>
      <c r="DR56" s="485"/>
      <c r="DS56" s="483"/>
      <c r="DT56" s="484"/>
      <c r="DU56" s="485"/>
      <c r="DV56" s="483"/>
      <c r="DW56" s="484"/>
      <c r="DX56" s="485"/>
      <c r="DY56" s="483"/>
      <c r="DZ56" s="484"/>
      <c r="EA56" s="485"/>
      <c r="EB56" s="483"/>
      <c r="EC56" s="484"/>
      <c r="ED56" s="485"/>
      <c r="EE56" s="483"/>
      <c r="EF56" s="484"/>
      <c r="EG56" s="485"/>
      <c r="EH56" s="483"/>
      <c r="EI56" s="484"/>
      <c r="EJ56" s="485"/>
      <c r="EK56" s="483"/>
      <c r="EL56" s="484"/>
      <c r="EM56" s="485"/>
      <c r="EN56" s="483"/>
      <c r="EO56" s="483"/>
      <c r="EP56" s="485"/>
      <c r="EQ56" s="483"/>
      <c r="ER56" s="484"/>
      <c r="ES56" s="485"/>
      <c r="ET56" s="483"/>
      <c r="EU56" s="484"/>
      <c r="EV56" s="485"/>
      <c r="EW56" s="483"/>
      <c r="EX56" s="484"/>
      <c r="EY56" s="485"/>
      <c r="EZ56" s="483"/>
      <c r="FA56" s="484"/>
      <c r="FB56" s="485"/>
      <c r="FC56" s="483"/>
      <c r="FD56" s="484"/>
      <c r="FE56" s="485"/>
      <c r="FF56" s="483"/>
      <c r="FG56" s="484"/>
      <c r="FH56" s="485"/>
      <c r="FI56" s="483"/>
      <c r="FJ56" s="484"/>
      <c r="FK56" s="485"/>
      <c r="FL56" s="483"/>
      <c r="FM56" s="484"/>
      <c r="FN56" s="485"/>
      <c r="FO56" s="483"/>
      <c r="FP56" s="484"/>
      <c r="FQ56" s="485"/>
      <c r="FR56" s="483"/>
      <c r="FS56" s="484"/>
      <c r="FT56" s="485"/>
      <c r="FU56" s="483"/>
      <c r="FV56" s="484"/>
      <c r="FW56" s="485"/>
      <c r="FX56" s="483"/>
      <c r="FY56" s="484"/>
      <c r="FZ56" s="485"/>
      <c r="GA56" s="483"/>
      <c r="GB56" s="484"/>
      <c r="GC56" s="485"/>
      <c r="GD56" s="483"/>
      <c r="GE56" s="484"/>
      <c r="GF56" s="485"/>
      <c r="GG56" s="483"/>
      <c r="GH56" s="484"/>
      <c r="GI56" s="485"/>
      <c r="GJ56" s="483"/>
      <c r="GK56" s="484"/>
      <c r="GL56" s="485"/>
      <c r="GM56" s="483"/>
      <c r="GN56" s="484"/>
      <c r="GO56" s="485"/>
      <c r="GP56" s="483"/>
      <c r="GQ56" s="484"/>
      <c r="GR56" s="485"/>
      <c r="GS56" s="483"/>
      <c r="GT56" s="484"/>
      <c r="GU56" s="485"/>
      <c r="GV56" s="483"/>
      <c r="GW56" s="484"/>
      <c r="GX56" s="485"/>
      <c r="GY56" s="483"/>
      <c r="GZ56" s="484"/>
      <c r="HA56" s="485"/>
      <c r="HB56" s="483"/>
      <c r="HC56" s="484"/>
      <c r="HD56" s="485"/>
      <c r="HE56" s="483"/>
      <c r="HF56" s="484"/>
      <c r="HG56" s="485"/>
      <c r="HH56" s="483"/>
      <c r="HI56" s="484"/>
      <c r="HJ56" s="485"/>
      <c r="HK56" s="483"/>
      <c r="HL56" s="484"/>
      <c r="HM56" s="485"/>
      <c r="HN56" s="483"/>
      <c r="HO56" s="484"/>
      <c r="HP56" s="485"/>
      <c r="HQ56" s="483"/>
      <c r="HR56" s="484"/>
      <c r="HS56" s="485"/>
      <c r="HT56" s="483"/>
      <c r="HU56" s="484"/>
      <c r="HV56" s="485"/>
      <c r="HW56" s="483"/>
      <c r="HX56" s="484"/>
      <c r="HY56" s="485"/>
      <c r="HZ56" s="483"/>
      <c r="IA56" s="484"/>
      <c r="IB56" s="485"/>
      <c r="IC56" s="483"/>
      <c r="ID56" s="484"/>
      <c r="IE56" s="485"/>
      <c r="IF56" s="483"/>
      <c r="IG56" s="484"/>
      <c r="IH56" s="485"/>
      <c r="II56" s="483"/>
      <c r="IJ56" s="484"/>
      <c r="IK56" s="485"/>
      <c r="IL56" s="483"/>
      <c r="IM56" s="484"/>
      <c r="IN56" s="536"/>
      <c r="IO56" s="561"/>
      <c r="IP56" s="561"/>
      <c r="IQ56" s="568"/>
    </row>
    <row r="57" spans="1:262" s="814" customFormat="1" ht="20.25">
      <c r="A57" s="564">
        <v>39</v>
      </c>
      <c r="B57" s="468"/>
      <c r="C57" s="562" t="s">
        <v>585</v>
      </c>
      <c r="D57" s="562">
        <v>2014</v>
      </c>
      <c r="E57" s="485">
        <v>16741435.799999991</v>
      </c>
      <c r="F57" s="483">
        <v>492395.17</v>
      </c>
      <c r="G57" s="484">
        <v>2555171.6555022607</v>
      </c>
      <c r="H57" s="485">
        <v>6836254.769047617</v>
      </c>
      <c r="I57" s="483">
        <v>192119.57190476189</v>
      </c>
      <c r="J57" s="484">
        <v>1034440.7297169324</v>
      </c>
      <c r="K57" s="485">
        <v>73340324.476250023</v>
      </c>
      <c r="L57" s="483">
        <v>2061086.4021428572</v>
      </c>
      <c r="M57" s="484">
        <v>11097628.941027995</v>
      </c>
      <c r="N57" s="485">
        <v>18534744.774206351</v>
      </c>
      <c r="O57" s="483">
        <v>528306.26404761907</v>
      </c>
      <c r="P57" s="484">
        <v>2812043.2231571111</v>
      </c>
      <c r="Q57" s="485">
        <v>23701687.353044238</v>
      </c>
      <c r="R57" s="483">
        <v>642982.09523809503</v>
      </c>
      <c r="S57" s="484">
        <v>3563357.8576673842</v>
      </c>
      <c r="T57" s="485">
        <v>23054049.080897436</v>
      </c>
      <c r="U57" s="483">
        <v>614263.2228571428</v>
      </c>
      <c r="V57" s="484">
        <v>3454840.9909653161</v>
      </c>
      <c r="W57" s="485">
        <v>13997742.611410256</v>
      </c>
      <c r="X57" s="483">
        <v>374560.81380952382</v>
      </c>
      <c r="Y57" s="484">
        <v>2099276.3432224849</v>
      </c>
      <c r="Z57" s="485">
        <v>6107373.3390842509</v>
      </c>
      <c r="AA57" s="483">
        <v>165749.88095238095</v>
      </c>
      <c r="AB57" s="484">
        <v>918262.76351209683</v>
      </c>
      <c r="AC57" s="485">
        <v>18798545.401208796</v>
      </c>
      <c r="AD57" s="483">
        <v>501754.90738095244</v>
      </c>
      <c r="AE57" s="484">
        <v>2817995.7530592056</v>
      </c>
      <c r="AF57" s="485">
        <v>23879.595238095233</v>
      </c>
      <c r="AG57" s="483">
        <v>666.38928571428573</v>
      </c>
      <c r="AH57" s="484">
        <v>3608.6857606949225</v>
      </c>
      <c r="AI57" s="485">
        <v>8486009.7329487186</v>
      </c>
      <c r="AJ57" s="483">
        <v>218069.47404761909</v>
      </c>
      <c r="AK57" s="484">
        <v>1263663.2655233743</v>
      </c>
      <c r="AL57" s="485">
        <v>19344555.387069337</v>
      </c>
      <c r="AM57" s="483">
        <v>491118.82585882989</v>
      </c>
      <c r="AN57" s="484">
        <v>2874635.6550989319</v>
      </c>
      <c r="AO57" s="485">
        <v>20124598.050318394</v>
      </c>
      <c r="AP57" s="483">
        <v>504054.10714853473</v>
      </c>
      <c r="AQ57" s="484">
        <v>2983682.9833278074</v>
      </c>
      <c r="AR57" s="485">
        <v>77279955.395512834</v>
      </c>
      <c r="AS57" s="483">
        <v>1915126.5361904763</v>
      </c>
      <c r="AT57" s="484">
        <v>11437086.10375203</v>
      </c>
      <c r="AU57" s="485">
        <v>13851456.917014653</v>
      </c>
      <c r="AV57" s="483">
        <v>342972.41952380957</v>
      </c>
      <c r="AW57" s="484">
        <v>2049663.5277240679</v>
      </c>
      <c r="AX57" s="485">
        <v>17903425.162795499</v>
      </c>
      <c r="AY57" s="483">
        <v>444403.11105952383</v>
      </c>
      <c r="AZ57" s="484">
        <v>2650352.7605969938</v>
      </c>
      <c r="BA57" s="485">
        <v>6181331.7365424102</v>
      </c>
      <c r="BB57" s="483">
        <v>152151.55489285712</v>
      </c>
      <c r="BC57" s="484">
        <v>913777.13513302652</v>
      </c>
      <c r="BD57" s="485">
        <v>44747660.139560454</v>
      </c>
      <c r="BE57" s="483">
        <v>1094147.8826190478</v>
      </c>
      <c r="BF57" s="484">
        <v>6607678.634690633</v>
      </c>
      <c r="BG57" s="485">
        <v>15445872.230912635</v>
      </c>
      <c r="BH57" s="483">
        <v>289093.16757242329</v>
      </c>
      <c r="BI57" s="484">
        <v>1755636.3368108408</v>
      </c>
      <c r="BJ57" s="485">
        <v>21792104.087289374</v>
      </c>
      <c r="BK57" s="483">
        <v>524777.29190476181</v>
      </c>
      <c r="BL57" s="484">
        <v>3209865.9795117257</v>
      </c>
      <c r="BM57" s="485">
        <v>60374268.580762535</v>
      </c>
      <c r="BN57" s="483">
        <v>1439906.6833568078</v>
      </c>
      <c r="BO57" s="484">
        <v>8878851.7682099827</v>
      </c>
      <c r="BP57" s="485">
        <v>68405611.270000011</v>
      </c>
      <c r="BQ57" s="483">
        <v>556909.1195970698</v>
      </c>
      <c r="BR57" s="484">
        <v>3438903.2393366266</v>
      </c>
      <c r="BS57" s="485">
        <v>7389782.2199999997</v>
      </c>
      <c r="BT57" s="483">
        <v>37991.859047619051</v>
      </c>
      <c r="BU57" s="484">
        <v>234599.00825794463</v>
      </c>
      <c r="BV57" s="485">
        <v>5454885.67948718</v>
      </c>
      <c r="BW57" s="483">
        <v>139468.73809523811</v>
      </c>
      <c r="BX57" s="484">
        <v>859361.12225169642</v>
      </c>
      <c r="BY57" s="485">
        <v>40082736.72492674</v>
      </c>
      <c r="BZ57" s="483">
        <v>717210.42234432243</v>
      </c>
      <c r="CA57" s="484">
        <v>4647913.14120105</v>
      </c>
      <c r="CB57" s="485">
        <v>666962999.9288094</v>
      </c>
      <c r="CC57" s="483">
        <v>10160548.050567763</v>
      </c>
      <c r="CD57" s="484">
        <v>66426878.657638691</v>
      </c>
      <c r="CE57" s="485">
        <v>333325376.1501947</v>
      </c>
      <c r="CF57" s="483">
        <v>6107990.0417127991</v>
      </c>
      <c r="CG57" s="484">
        <v>37392933.364198133</v>
      </c>
      <c r="CH57" s="485">
        <v>83696796.295659333</v>
      </c>
      <c r="CI57" s="483">
        <v>854944.45829670329</v>
      </c>
      <c r="CJ57" s="484">
        <v>5279190.5034094471</v>
      </c>
      <c r="CK57" s="485">
        <v>360673483.62600726</v>
      </c>
      <c r="CL57" s="483">
        <v>7742354.0829670317</v>
      </c>
      <c r="CM57" s="484">
        <v>47135527.716749653</v>
      </c>
      <c r="CN57" s="485">
        <v>274113324.99694139</v>
      </c>
      <c r="CO57" s="483">
        <v>2382627.0937912092</v>
      </c>
      <c r="CP57" s="484">
        <v>14884012.682512447</v>
      </c>
      <c r="CQ57" s="485"/>
      <c r="CR57" s="483"/>
      <c r="CS57" s="484"/>
      <c r="CT57" s="485"/>
      <c r="CU57" s="483"/>
      <c r="CV57" s="484"/>
      <c r="CW57" s="485"/>
      <c r="CX57" s="483"/>
      <c r="CY57" s="484"/>
      <c r="CZ57" s="485"/>
      <c r="DA57" s="483"/>
      <c r="DB57" s="484"/>
      <c r="DC57" s="485"/>
      <c r="DD57" s="483"/>
      <c r="DE57" s="484"/>
      <c r="DF57" s="485"/>
      <c r="DG57" s="483"/>
      <c r="DH57" s="484"/>
      <c r="DI57" s="485"/>
      <c r="DJ57" s="483"/>
      <c r="DK57" s="484"/>
      <c r="DL57" s="485"/>
      <c r="DM57" s="483"/>
      <c r="DN57" s="484"/>
      <c r="DO57" s="485"/>
      <c r="DP57" s="483"/>
      <c r="DQ57" s="484"/>
      <c r="DR57" s="485"/>
      <c r="DS57" s="483"/>
      <c r="DT57" s="484"/>
      <c r="DU57" s="485"/>
      <c r="DV57" s="483"/>
      <c r="DW57" s="484"/>
      <c r="DX57" s="485"/>
      <c r="DY57" s="483"/>
      <c r="DZ57" s="484"/>
      <c r="EA57" s="485"/>
      <c r="EB57" s="483"/>
      <c r="EC57" s="484"/>
      <c r="ED57" s="485"/>
      <c r="EE57" s="483"/>
      <c r="EF57" s="484"/>
      <c r="EG57" s="485"/>
      <c r="EH57" s="483"/>
      <c r="EI57" s="484"/>
      <c r="EJ57" s="485"/>
      <c r="EK57" s="483"/>
      <c r="EL57" s="484"/>
      <c r="EM57" s="485"/>
      <c r="EN57" s="483"/>
      <c r="EO57" s="483"/>
      <c r="EP57" s="485"/>
      <c r="EQ57" s="483"/>
      <c r="ER57" s="484"/>
      <c r="ES57" s="485"/>
      <c r="ET57" s="483"/>
      <c r="EU57" s="484"/>
      <c r="EV57" s="485"/>
      <c r="EW57" s="483"/>
      <c r="EX57" s="484"/>
      <c r="EY57" s="485"/>
      <c r="EZ57" s="483"/>
      <c r="FA57" s="484"/>
      <c r="FB57" s="485"/>
      <c r="FC57" s="483"/>
      <c r="FD57" s="484"/>
      <c r="FE57" s="485"/>
      <c r="FF57" s="483"/>
      <c r="FG57" s="484"/>
      <c r="FH57" s="485"/>
      <c r="FI57" s="483"/>
      <c r="FJ57" s="484"/>
      <c r="FK57" s="485"/>
      <c r="FL57" s="483"/>
      <c r="FM57" s="484"/>
      <c r="FN57" s="485"/>
      <c r="FO57" s="483"/>
      <c r="FP57" s="484"/>
      <c r="FQ57" s="485"/>
      <c r="FR57" s="483"/>
      <c r="FS57" s="484"/>
      <c r="FT57" s="485"/>
      <c r="FU57" s="483"/>
      <c r="FV57" s="484"/>
      <c r="FW57" s="485"/>
      <c r="FX57" s="483"/>
      <c r="FY57" s="484"/>
      <c r="FZ57" s="485"/>
      <c r="GA57" s="483"/>
      <c r="GB57" s="484"/>
      <c r="GC57" s="485"/>
      <c r="GD57" s="483"/>
      <c r="GE57" s="484"/>
      <c r="GF57" s="485"/>
      <c r="GG57" s="483"/>
      <c r="GH57" s="484"/>
      <c r="GI57" s="485"/>
      <c r="GJ57" s="483"/>
      <c r="GK57" s="484"/>
      <c r="GL57" s="485"/>
      <c r="GM57" s="483"/>
      <c r="GN57" s="484"/>
      <c r="GO57" s="485"/>
      <c r="GP57" s="483"/>
      <c r="GQ57" s="484"/>
      <c r="GR57" s="485"/>
      <c r="GS57" s="483"/>
      <c r="GT57" s="484"/>
      <c r="GU57" s="485"/>
      <c r="GV57" s="483"/>
      <c r="GW57" s="484"/>
      <c r="GX57" s="485"/>
      <c r="GY57" s="483"/>
      <c r="GZ57" s="484"/>
      <c r="HA57" s="485"/>
      <c r="HB57" s="483"/>
      <c r="HC57" s="484"/>
      <c r="HD57" s="485"/>
      <c r="HE57" s="483"/>
      <c r="HF57" s="484"/>
      <c r="HG57" s="485"/>
      <c r="HH57" s="483"/>
      <c r="HI57" s="484"/>
      <c r="HJ57" s="485"/>
      <c r="HK57" s="483"/>
      <c r="HL57" s="484"/>
      <c r="HM57" s="485"/>
      <c r="HN57" s="483"/>
      <c r="HO57" s="484"/>
      <c r="HP57" s="485"/>
      <c r="HQ57" s="483"/>
      <c r="HR57" s="484"/>
      <c r="HS57" s="485"/>
      <c r="HT57" s="483"/>
      <c r="HU57" s="484"/>
      <c r="HV57" s="485"/>
      <c r="HW57" s="483"/>
      <c r="HX57" s="484"/>
      <c r="HY57" s="485"/>
      <c r="HZ57" s="483"/>
      <c r="IA57" s="484"/>
      <c r="IB57" s="485"/>
      <c r="IC57" s="483"/>
      <c r="ID57" s="484"/>
      <c r="IE57" s="485"/>
      <c r="IF57" s="483"/>
      <c r="IG57" s="484"/>
      <c r="IH57" s="485"/>
      <c r="II57" s="483"/>
      <c r="IJ57" s="484"/>
      <c r="IK57" s="485"/>
      <c r="IL57" s="483"/>
      <c r="IM57" s="484"/>
      <c r="IN57" s="536"/>
      <c r="IO57" s="561"/>
      <c r="IP57" s="561"/>
      <c r="IQ57" s="568"/>
    </row>
    <row r="58" spans="1:262" s="814" customFormat="1" ht="20.25">
      <c r="A58" s="564">
        <v>40</v>
      </c>
      <c r="B58" s="468"/>
      <c r="C58" s="562" t="s">
        <v>696</v>
      </c>
      <c r="D58" s="562">
        <v>2015</v>
      </c>
      <c r="E58" s="485">
        <v>16249040.629999992</v>
      </c>
      <c r="F58" s="483">
        <v>492395.17</v>
      </c>
      <c r="G58" s="484">
        <v>2397208.4918611455</v>
      </c>
      <c r="H58" s="485">
        <v>6644135.1971428553</v>
      </c>
      <c r="I58" s="483">
        <v>192119.57190476189</v>
      </c>
      <c r="J58" s="484">
        <v>970986.30772904446</v>
      </c>
      <c r="K58" s="485">
        <v>71279238.07410717</v>
      </c>
      <c r="L58" s="483">
        <v>2061086.4021428572</v>
      </c>
      <c r="M58" s="484">
        <v>10416880.774704013</v>
      </c>
      <c r="N58" s="485">
        <v>18006438.510158733</v>
      </c>
      <c r="O58" s="483">
        <v>528306.26404761907</v>
      </c>
      <c r="P58" s="484">
        <v>2639132.6650905912</v>
      </c>
      <c r="Q58" s="485">
        <v>23058705.257806145</v>
      </c>
      <c r="R58" s="483">
        <v>642982.10357142857</v>
      </c>
      <c r="S58" s="484">
        <v>3346066.5477598603</v>
      </c>
      <c r="T58" s="485">
        <v>22439785.858040292</v>
      </c>
      <c r="U58" s="483">
        <v>614263.2228571428</v>
      </c>
      <c r="V58" s="484">
        <v>3244794.0963654886</v>
      </c>
      <c r="W58" s="485">
        <v>13623181.797600733</v>
      </c>
      <c r="X58" s="483">
        <v>374560.81380952382</v>
      </c>
      <c r="Y58" s="484">
        <v>1971554.6773300779</v>
      </c>
      <c r="Z58" s="485">
        <v>5941623.4581318703</v>
      </c>
      <c r="AA58" s="483">
        <v>165749.88095238095</v>
      </c>
      <c r="AB58" s="484">
        <v>862263.83363687736</v>
      </c>
      <c r="AC58" s="485">
        <v>18296790.493827842</v>
      </c>
      <c r="AD58" s="483">
        <v>501754.90738095244</v>
      </c>
      <c r="AE58" s="484">
        <v>2646618.1687601972</v>
      </c>
      <c r="AF58" s="485">
        <v>23213.205952380948</v>
      </c>
      <c r="AG58" s="483">
        <v>666.38928571428573</v>
      </c>
      <c r="AH58" s="484">
        <v>3387.5852595594006</v>
      </c>
      <c r="AI58" s="485">
        <v>8267940.2589010987</v>
      </c>
      <c r="AJ58" s="483">
        <v>218069.47404761909</v>
      </c>
      <c r="AK58" s="484">
        <v>1187288.710316272</v>
      </c>
      <c r="AL58" s="485">
        <v>18853436.561210506</v>
      </c>
      <c r="AM58" s="483">
        <v>491118.82585882989</v>
      </c>
      <c r="AN58" s="484">
        <v>2701235.5916667921</v>
      </c>
      <c r="AO58" s="485">
        <v>19620543.943169858</v>
      </c>
      <c r="AP58" s="483">
        <v>504054.10714853473</v>
      </c>
      <c r="AQ58" s="484">
        <v>2804095.9579954529</v>
      </c>
      <c r="AR58" s="485">
        <v>75364828.859322354</v>
      </c>
      <c r="AS58" s="483">
        <v>1915126.5361904763</v>
      </c>
      <c r="AT58" s="484">
        <v>10749859.200098069</v>
      </c>
      <c r="AU58" s="485">
        <v>13508484.497490844</v>
      </c>
      <c r="AV58" s="483">
        <v>342972.41952380957</v>
      </c>
      <c r="AW58" s="484">
        <v>1926520.7541540328</v>
      </c>
      <c r="AX58" s="485">
        <v>17459022.051735975</v>
      </c>
      <c r="AY58" s="483">
        <v>444403.11105952383</v>
      </c>
      <c r="AZ58" s="484">
        <v>2491057.9596796059</v>
      </c>
      <c r="BA58" s="485">
        <v>6029218.2216495518</v>
      </c>
      <c r="BB58" s="483">
        <v>152152.4606071428</v>
      </c>
      <c r="BC58" s="484">
        <v>858934.81474825845</v>
      </c>
      <c r="BD58" s="485">
        <v>43772545.906941406</v>
      </c>
      <c r="BE58" s="483">
        <v>1096982.0171428572</v>
      </c>
      <c r="BF58" s="484">
        <v>6228271.3328567902</v>
      </c>
      <c r="BG58" s="485">
        <v>15276915.823340215</v>
      </c>
      <c r="BH58" s="483">
        <v>378018.98008158087</v>
      </c>
      <c r="BI58" s="484">
        <v>2168873.8028287245</v>
      </c>
      <c r="BJ58" s="485">
        <v>21267326.795384612</v>
      </c>
      <c r="BK58" s="483">
        <v>524777.29190476181</v>
      </c>
      <c r="BL58" s="484">
        <v>3017865.242305384</v>
      </c>
      <c r="BM58" s="485">
        <v>61346085.367405728</v>
      </c>
      <c r="BN58" s="483">
        <v>1497328.6707377601</v>
      </c>
      <c r="BO58" s="484">
        <v>8688697.2759786453</v>
      </c>
      <c r="BP58" s="485">
        <v>71213314.510402963</v>
      </c>
      <c r="BQ58" s="483">
        <v>1708814.8483333339</v>
      </c>
      <c r="BR58" s="484">
        <v>10056881.251888338</v>
      </c>
      <c r="BS58" s="485">
        <v>11126577.910952382</v>
      </c>
      <c r="BT58" s="483">
        <v>265823.08976190479</v>
      </c>
      <c r="BU58" s="484">
        <v>1570149.5613431418</v>
      </c>
      <c r="BV58" s="485">
        <v>5315416.9413919421</v>
      </c>
      <c r="BW58" s="483">
        <v>139468.73809523811</v>
      </c>
      <c r="BX58" s="484">
        <v>762574.87905205344</v>
      </c>
      <c r="BY58" s="485">
        <v>39365526.30258242</v>
      </c>
      <c r="BZ58" s="483">
        <v>965196.38095238095</v>
      </c>
      <c r="CA58" s="484">
        <v>5579867.5255856346</v>
      </c>
      <c r="CB58" s="485">
        <v>711440229.51824164</v>
      </c>
      <c r="CC58" s="483">
        <v>16714517.822362637</v>
      </c>
      <c r="CD58" s="484">
        <v>97780708.194165632</v>
      </c>
      <c r="CE58" s="485">
        <v>346271067.09848183</v>
      </c>
      <c r="CF58" s="483">
        <v>8256393.3367616888</v>
      </c>
      <c r="CG58" s="484">
        <v>47814854.236943789</v>
      </c>
      <c r="CH58" s="485">
        <v>436685203.24736261</v>
      </c>
      <c r="CI58" s="483">
        <v>6739740.9824725278</v>
      </c>
      <c r="CJ58" s="484">
        <v>39857912.073163867</v>
      </c>
      <c r="CK58" s="485">
        <v>355885266.13679796</v>
      </c>
      <c r="CL58" s="483">
        <v>8777920.9488188494</v>
      </c>
      <c r="CM58" s="484">
        <v>50370636.503471255</v>
      </c>
      <c r="CN58" s="485">
        <v>433597023.61815017</v>
      </c>
      <c r="CO58" s="483">
        <v>7852674.6603296688</v>
      </c>
      <c r="CP58" s="484">
        <v>46296390.622175604</v>
      </c>
      <c r="CQ58" s="485"/>
      <c r="CR58" s="483"/>
      <c r="CS58" s="484"/>
      <c r="CT58" s="1176"/>
      <c r="CU58" s="1245"/>
      <c r="CV58" s="1178"/>
      <c r="CW58" s="485"/>
      <c r="CX58" s="483"/>
      <c r="CY58" s="484"/>
      <c r="CZ58" s="485"/>
      <c r="DA58" s="483"/>
      <c r="DB58" s="484"/>
      <c r="DC58" s="485">
        <v>225037.47444444444</v>
      </c>
      <c r="DD58" s="483">
        <v>412.15654660154661</v>
      </c>
      <c r="DE58" s="484">
        <v>2441.4095061145317</v>
      </c>
      <c r="DF58" s="485"/>
      <c r="DG58" s="483"/>
      <c r="DH58" s="484"/>
      <c r="DI58" s="485"/>
      <c r="DJ58" s="483"/>
      <c r="DK58" s="484"/>
      <c r="DL58" s="485">
        <v>225037.47444444444</v>
      </c>
      <c r="DM58" s="483">
        <v>412.15654660154661</v>
      </c>
      <c r="DN58" s="484">
        <v>2441.4095061145317</v>
      </c>
      <c r="DO58" s="485">
        <v>225037.47444444444</v>
      </c>
      <c r="DP58" s="483">
        <v>412.15654660154661</v>
      </c>
      <c r="DQ58" s="484">
        <v>2441.4095061145317</v>
      </c>
      <c r="DR58" s="485">
        <v>225037.47444444444</v>
      </c>
      <c r="DS58" s="483">
        <v>412.15654660154661</v>
      </c>
      <c r="DT58" s="484">
        <v>2441.4095061145317</v>
      </c>
      <c r="DU58" s="485">
        <v>225037.47444444444</v>
      </c>
      <c r="DV58" s="483">
        <v>412.15654660154661</v>
      </c>
      <c r="DW58" s="484">
        <v>2441.4095061145317</v>
      </c>
      <c r="DX58" s="485">
        <v>225037.47444444444</v>
      </c>
      <c r="DY58" s="483">
        <v>412.15654660154661</v>
      </c>
      <c r="DZ58" s="484">
        <v>2441.4095061145317</v>
      </c>
      <c r="EA58" s="485">
        <v>225037.47444444444</v>
      </c>
      <c r="EB58" s="483">
        <v>412.15654660154661</v>
      </c>
      <c r="EC58" s="484">
        <v>2441.4095061145317</v>
      </c>
      <c r="ED58" s="485"/>
      <c r="EE58" s="483"/>
      <c r="EF58" s="484"/>
      <c r="EG58" s="485"/>
      <c r="EH58" s="483"/>
      <c r="EI58" s="484"/>
      <c r="EJ58" s="485"/>
      <c r="EK58" s="483"/>
      <c r="EL58" s="484"/>
      <c r="EM58" s="485"/>
      <c r="EN58" s="483"/>
      <c r="EO58" s="483"/>
      <c r="EP58" s="485">
        <v>225037.47444444444</v>
      </c>
      <c r="EQ58" s="483">
        <v>412.15654660154661</v>
      </c>
      <c r="ER58" s="484">
        <v>2441.4095061145317</v>
      </c>
      <c r="ES58" s="485">
        <v>225037.47444444444</v>
      </c>
      <c r="ET58" s="483">
        <v>412.15654660154661</v>
      </c>
      <c r="EU58" s="484">
        <v>2441.4095061145317</v>
      </c>
      <c r="EV58" s="485"/>
      <c r="EW58" s="483"/>
      <c r="EX58" s="484"/>
      <c r="EY58" s="485"/>
      <c r="EZ58" s="483"/>
      <c r="FA58" s="484"/>
      <c r="FB58" s="485">
        <v>11980348.230000002</v>
      </c>
      <c r="FC58" s="483">
        <v>216491.47741758253</v>
      </c>
      <c r="FD58" s="484">
        <v>1282387.3727548406</v>
      </c>
      <c r="FE58" s="485">
        <v>18260360.959999997</v>
      </c>
      <c r="FF58" s="483">
        <v>232128.47012820511</v>
      </c>
      <c r="FG58" s="484">
        <v>1375013.1067521335</v>
      </c>
      <c r="FH58" s="485"/>
      <c r="FI58" s="483"/>
      <c r="FJ58" s="484"/>
      <c r="FK58" s="485">
        <v>17370245.530000001</v>
      </c>
      <c r="FL58" s="483">
        <v>185056.92932234431</v>
      </c>
      <c r="FM58" s="484">
        <v>1096184.8116820401</v>
      </c>
      <c r="FN58" s="485">
        <v>13591177.48</v>
      </c>
      <c r="FO58" s="483">
        <v>156762.11393772895</v>
      </c>
      <c r="FP58" s="484">
        <v>928580.45886185276</v>
      </c>
      <c r="FQ58" s="485"/>
      <c r="FR58" s="483"/>
      <c r="FS58" s="484"/>
      <c r="FT58" s="485"/>
      <c r="FU58" s="483"/>
      <c r="FV58" s="484"/>
      <c r="FW58" s="485"/>
      <c r="FX58" s="483"/>
      <c r="FY58" s="484"/>
      <c r="FZ58" s="485"/>
      <c r="GA58" s="483"/>
      <c r="GB58" s="484"/>
      <c r="GC58" s="485"/>
      <c r="GD58" s="483"/>
      <c r="GE58" s="484"/>
      <c r="GF58" s="485"/>
      <c r="GG58" s="483"/>
      <c r="GH58" s="484"/>
      <c r="GI58" s="485"/>
      <c r="GJ58" s="483"/>
      <c r="GK58" s="484"/>
      <c r="GL58" s="485"/>
      <c r="GM58" s="483"/>
      <c r="GN58" s="484"/>
      <c r="GO58" s="485"/>
      <c r="GP58" s="483"/>
      <c r="GQ58" s="484"/>
      <c r="GR58" s="485"/>
      <c r="GS58" s="483"/>
      <c r="GT58" s="484"/>
      <c r="GU58" s="485"/>
      <c r="GV58" s="483"/>
      <c r="GW58" s="484"/>
      <c r="GX58" s="485"/>
      <c r="GY58" s="483"/>
      <c r="GZ58" s="484"/>
      <c r="HA58" s="485"/>
      <c r="HB58" s="483"/>
      <c r="HC58" s="484"/>
      <c r="HD58" s="485"/>
      <c r="HE58" s="483"/>
      <c r="HF58" s="484"/>
      <c r="HG58" s="485"/>
      <c r="HH58" s="483"/>
      <c r="HI58" s="484"/>
      <c r="HJ58" s="485"/>
      <c r="HK58" s="483"/>
      <c r="HL58" s="484"/>
      <c r="HM58" s="485"/>
      <c r="HN58" s="483"/>
      <c r="HO58" s="484"/>
      <c r="HP58" s="485"/>
      <c r="HQ58" s="483"/>
      <c r="HR58" s="484"/>
      <c r="HS58" s="485"/>
      <c r="HT58" s="483"/>
      <c r="HU58" s="484"/>
      <c r="HV58" s="485"/>
      <c r="HW58" s="483"/>
      <c r="HX58" s="484"/>
      <c r="HY58" s="485"/>
      <c r="HZ58" s="483"/>
      <c r="IA58" s="484"/>
      <c r="IB58" s="485"/>
      <c r="IC58" s="483"/>
      <c r="ID58" s="484"/>
      <c r="IE58" s="485"/>
      <c r="IF58" s="483"/>
      <c r="IG58" s="484"/>
      <c r="IH58" s="485"/>
      <c r="II58" s="483"/>
      <c r="IJ58" s="484"/>
      <c r="IK58" s="485"/>
      <c r="IL58" s="483"/>
      <c r="IM58" s="484"/>
      <c r="IN58" s="536"/>
      <c r="IO58" s="561"/>
      <c r="IP58" s="561"/>
      <c r="IQ58" s="568"/>
      <c r="IT58" s="820"/>
    </row>
    <row r="59" spans="1:262" s="814" customFormat="1" ht="21.75" customHeight="1">
      <c r="A59" s="564">
        <v>41</v>
      </c>
      <c r="B59" s="468"/>
      <c r="C59" s="562" t="s">
        <v>585</v>
      </c>
      <c r="D59" s="562">
        <v>2015</v>
      </c>
      <c r="E59" s="485">
        <v>16249040.629999992</v>
      </c>
      <c r="F59" s="483">
        <v>492395.17</v>
      </c>
      <c r="G59" s="484">
        <v>2397208.4918611455</v>
      </c>
      <c r="H59" s="485">
        <v>6644135.1971428553</v>
      </c>
      <c r="I59" s="483">
        <v>192119.57190476189</v>
      </c>
      <c r="J59" s="484">
        <v>970986.30772904446</v>
      </c>
      <c r="K59" s="485">
        <v>71279238.07410717</v>
      </c>
      <c r="L59" s="483">
        <v>2061086.4021428572</v>
      </c>
      <c r="M59" s="484">
        <v>10416880.774704013</v>
      </c>
      <c r="N59" s="485">
        <v>18006438.510158733</v>
      </c>
      <c r="O59" s="483">
        <v>528306.26404761907</v>
      </c>
      <c r="P59" s="484">
        <v>2639132.6650905912</v>
      </c>
      <c r="Q59" s="485">
        <v>23058705.257806145</v>
      </c>
      <c r="R59" s="483">
        <v>642982.10357142857</v>
      </c>
      <c r="S59" s="484">
        <v>3346066.5477598603</v>
      </c>
      <c r="T59" s="485">
        <v>22439785.858040292</v>
      </c>
      <c r="U59" s="483">
        <v>614263.2228571428</v>
      </c>
      <c r="V59" s="484">
        <v>3244794.0963654886</v>
      </c>
      <c r="W59" s="485">
        <v>13623181.797600733</v>
      </c>
      <c r="X59" s="483">
        <v>374560.81380952382</v>
      </c>
      <c r="Y59" s="484">
        <v>1971554.6773300779</v>
      </c>
      <c r="Z59" s="485">
        <v>5941623.4581318703</v>
      </c>
      <c r="AA59" s="483">
        <v>165749.88095238095</v>
      </c>
      <c r="AB59" s="484">
        <v>862263.83363687736</v>
      </c>
      <c r="AC59" s="485">
        <v>18296790.493827842</v>
      </c>
      <c r="AD59" s="483">
        <v>501754.90738095244</v>
      </c>
      <c r="AE59" s="484">
        <v>2646618.1687601972</v>
      </c>
      <c r="AF59" s="485">
        <v>23213.205952380948</v>
      </c>
      <c r="AG59" s="483">
        <v>666.38928571428573</v>
      </c>
      <c r="AH59" s="484">
        <v>3387.5852595594006</v>
      </c>
      <c r="AI59" s="485">
        <v>8267940.2589010987</v>
      </c>
      <c r="AJ59" s="483">
        <v>218069.47404761909</v>
      </c>
      <c r="AK59" s="484">
        <v>1187288.710316272</v>
      </c>
      <c r="AL59" s="485">
        <v>18853436.561210506</v>
      </c>
      <c r="AM59" s="483">
        <v>491118.82585882989</v>
      </c>
      <c r="AN59" s="484">
        <v>2701235.5916667921</v>
      </c>
      <c r="AO59" s="485">
        <v>19620543.943169858</v>
      </c>
      <c r="AP59" s="483">
        <v>504054.10714853473</v>
      </c>
      <c r="AQ59" s="484">
        <v>2804095.9579954529</v>
      </c>
      <c r="AR59" s="485">
        <v>75364828.859322354</v>
      </c>
      <c r="AS59" s="483">
        <v>1915126.5361904763</v>
      </c>
      <c r="AT59" s="484">
        <v>10749859.200098069</v>
      </c>
      <c r="AU59" s="485">
        <v>13508484.497490844</v>
      </c>
      <c r="AV59" s="483">
        <v>342972.41952380957</v>
      </c>
      <c r="AW59" s="484">
        <v>1926520.7541540328</v>
      </c>
      <c r="AX59" s="485">
        <v>17459022.051735975</v>
      </c>
      <c r="AY59" s="483">
        <v>444403.11105952383</v>
      </c>
      <c r="AZ59" s="484">
        <v>2491057.9596796059</v>
      </c>
      <c r="BA59" s="485">
        <v>6029218.2216495518</v>
      </c>
      <c r="BB59" s="483">
        <v>152152.4606071428</v>
      </c>
      <c r="BC59" s="484">
        <v>858934.81474825845</v>
      </c>
      <c r="BD59" s="485">
        <v>43772545.906941406</v>
      </c>
      <c r="BE59" s="483">
        <v>1096982.0171428572</v>
      </c>
      <c r="BF59" s="484">
        <v>6228271.3328567902</v>
      </c>
      <c r="BG59" s="485">
        <v>15276915.823340215</v>
      </c>
      <c r="BH59" s="483">
        <v>378018.98008158087</v>
      </c>
      <c r="BI59" s="484">
        <v>2168873.8028287245</v>
      </c>
      <c r="BJ59" s="485">
        <v>21267326.795384612</v>
      </c>
      <c r="BK59" s="483">
        <v>524777.29190476181</v>
      </c>
      <c r="BL59" s="484">
        <v>3017865.242305384</v>
      </c>
      <c r="BM59" s="485">
        <v>61346085.367405728</v>
      </c>
      <c r="BN59" s="483">
        <v>1497328.6707377601</v>
      </c>
      <c r="BO59" s="484">
        <v>8688697.2759786453</v>
      </c>
      <c r="BP59" s="485">
        <v>71213314.510402963</v>
      </c>
      <c r="BQ59" s="483">
        <v>1708814.8483333339</v>
      </c>
      <c r="BR59" s="484">
        <v>10056881.251888338</v>
      </c>
      <c r="BS59" s="485">
        <v>11126577.910952382</v>
      </c>
      <c r="BT59" s="483">
        <v>265823.08976190479</v>
      </c>
      <c r="BU59" s="484">
        <v>1570149.5613431418</v>
      </c>
      <c r="BV59" s="485">
        <v>5315416.9413919421</v>
      </c>
      <c r="BW59" s="483">
        <v>139468.73809523811</v>
      </c>
      <c r="BX59" s="484">
        <v>808173.8076196867</v>
      </c>
      <c r="BY59" s="485">
        <v>39365526.30258242</v>
      </c>
      <c r="BZ59" s="483">
        <v>965196.38095238095</v>
      </c>
      <c r="CA59" s="484">
        <v>5917569.316750993</v>
      </c>
      <c r="CB59" s="485">
        <v>711440229.51824164</v>
      </c>
      <c r="CC59" s="483">
        <v>16714517.822362637</v>
      </c>
      <c r="CD59" s="484">
        <v>103713134.76010795</v>
      </c>
      <c r="CE59" s="485">
        <v>346271067.09848183</v>
      </c>
      <c r="CF59" s="483">
        <v>8256393.3367616888</v>
      </c>
      <c r="CG59" s="484">
        <v>47814854.236943789</v>
      </c>
      <c r="CH59" s="485">
        <v>436685203.24736261</v>
      </c>
      <c r="CI59" s="483">
        <v>6739740.9824725278</v>
      </c>
      <c r="CJ59" s="484">
        <v>39857912.073163867</v>
      </c>
      <c r="CK59" s="485">
        <v>355885266.13679796</v>
      </c>
      <c r="CL59" s="483">
        <v>8777920.9488188494</v>
      </c>
      <c r="CM59" s="484">
        <v>50370636.503471255</v>
      </c>
      <c r="CN59" s="485">
        <v>433597023.61815017</v>
      </c>
      <c r="CO59" s="483">
        <v>7852674.6603296688</v>
      </c>
      <c r="CP59" s="484">
        <v>46859053.110247634</v>
      </c>
      <c r="CQ59" s="485"/>
      <c r="CR59" s="483"/>
      <c r="CS59" s="484"/>
      <c r="CT59" s="1176"/>
      <c r="CU59" s="1245"/>
      <c r="CV59" s="1178"/>
      <c r="CW59" s="485"/>
      <c r="CX59" s="483"/>
      <c r="CY59" s="484"/>
      <c r="CZ59" s="485"/>
      <c r="DA59" s="483"/>
      <c r="DB59" s="484"/>
      <c r="DC59" s="485">
        <v>225037.47444444444</v>
      </c>
      <c r="DD59" s="483">
        <v>412.15654660154661</v>
      </c>
      <c r="DE59" s="484">
        <v>2441.4095061145317</v>
      </c>
      <c r="DF59" s="485"/>
      <c r="DG59" s="483"/>
      <c r="DH59" s="484"/>
      <c r="DI59" s="485"/>
      <c r="DJ59" s="483"/>
      <c r="DK59" s="484"/>
      <c r="DL59" s="485">
        <v>225037.47444444444</v>
      </c>
      <c r="DM59" s="483">
        <v>412.15654660154661</v>
      </c>
      <c r="DN59" s="484">
        <v>2441.4095061145317</v>
      </c>
      <c r="DO59" s="485">
        <v>225037.47444444444</v>
      </c>
      <c r="DP59" s="483">
        <v>412.15654660154661</v>
      </c>
      <c r="DQ59" s="484">
        <v>2441.4095061145317</v>
      </c>
      <c r="DR59" s="485">
        <v>225037.47444444444</v>
      </c>
      <c r="DS59" s="483">
        <v>412.15654660154661</v>
      </c>
      <c r="DT59" s="484">
        <v>2441.4095061145317</v>
      </c>
      <c r="DU59" s="485">
        <v>225037.47444444444</v>
      </c>
      <c r="DV59" s="483">
        <v>412.15654660154661</v>
      </c>
      <c r="DW59" s="484">
        <v>2441.4095061145317</v>
      </c>
      <c r="DX59" s="485">
        <v>225037.47444444444</v>
      </c>
      <c r="DY59" s="483">
        <v>412.15654660154661</v>
      </c>
      <c r="DZ59" s="484">
        <v>2441.4095061145317</v>
      </c>
      <c r="EA59" s="485">
        <v>225037.47444444444</v>
      </c>
      <c r="EB59" s="483">
        <v>412.15654660154661</v>
      </c>
      <c r="EC59" s="484">
        <v>2441.4095061145317</v>
      </c>
      <c r="ED59" s="485"/>
      <c r="EE59" s="483"/>
      <c r="EF59" s="484"/>
      <c r="EG59" s="485"/>
      <c r="EH59" s="483"/>
      <c r="EI59" s="484"/>
      <c r="EJ59" s="485"/>
      <c r="EK59" s="483"/>
      <c r="EL59" s="484"/>
      <c r="EM59" s="485"/>
      <c r="EN59" s="483"/>
      <c r="EO59" s="483"/>
      <c r="EP59" s="485">
        <v>225037.47444444444</v>
      </c>
      <c r="EQ59" s="483">
        <v>412.15654660154661</v>
      </c>
      <c r="ER59" s="484">
        <v>2441.4095061145317</v>
      </c>
      <c r="ES59" s="485">
        <v>225037.47444444444</v>
      </c>
      <c r="ET59" s="483">
        <v>412.15654660154661</v>
      </c>
      <c r="EU59" s="484">
        <v>2441.4095061145317</v>
      </c>
      <c r="EV59" s="485"/>
      <c r="EW59" s="483"/>
      <c r="EX59" s="484"/>
      <c r="EY59" s="485"/>
      <c r="EZ59" s="483"/>
      <c r="FA59" s="484"/>
      <c r="FB59" s="485">
        <v>11980348.230000002</v>
      </c>
      <c r="FC59" s="483">
        <v>216491.47741758253</v>
      </c>
      <c r="FD59" s="484">
        <v>1282387.3727548406</v>
      </c>
      <c r="FE59" s="485">
        <v>18260360.959999997</v>
      </c>
      <c r="FF59" s="483">
        <v>232128.47012820511</v>
      </c>
      <c r="FG59" s="484">
        <v>1375013.1067521335</v>
      </c>
      <c r="FH59" s="485"/>
      <c r="FI59" s="483"/>
      <c r="FJ59" s="484"/>
      <c r="FK59" s="485">
        <v>17370245.530000001</v>
      </c>
      <c r="FL59" s="483">
        <v>185056.92932234431</v>
      </c>
      <c r="FM59" s="484">
        <v>1096184.8116820401</v>
      </c>
      <c r="FN59" s="485">
        <v>13591177.48</v>
      </c>
      <c r="FO59" s="483">
        <v>156762.11393772895</v>
      </c>
      <c r="FP59" s="484">
        <v>928580.45886185276</v>
      </c>
      <c r="FQ59" s="485"/>
      <c r="FR59" s="483"/>
      <c r="FS59" s="484"/>
      <c r="FT59" s="485"/>
      <c r="FU59" s="483"/>
      <c r="FV59" s="484"/>
      <c r="FW59" s="485"/>
      <c r="FX59" s="483"/>
      <c r="FY59" s="484"/>
      <c r="FZ59" s="485"/>
      <c r="GA59" s="483"/>
      <c r="GB59" s="484"/>
      <c r="GC59" s="485"/>
      <c r="GD59" s="483"/>
      <c r="GE59" s="484"/>
      <c r="GF59" s="485"/>
      <c r="GG59" s="483"/>
      <c r="GH59" s="484"/>
      <c r="GI59" s="485"/>
      <c r="GJ59" s="483"/>
      <c r="GK59" s="484"/>
      <c r="GL59" s="485"/>
      <c r="GM59" s="483"/>
      <c r="GN59" s="484"/>
      <c r="GO59" s="485"/>
      <c r="GP59" s="483"/>
      <c r="GQ59" s="484"/>
      <c r="GR59" s="485"/>
      <c r="GS59" s="483"/>
      <c r="GT59" s="484"/>
      <c r="GU59" s="485"/>
      <c r="GV59" s="483"/>
      <c r="GW59" s="484"/>
      <c r="GX59" s="485"/>
      <c r="GY59" s="483"/>
      <c r="GZ59" s="484"/>
      <c r="HA59" s="485"/>
      <c r="HB59" s="483"/>
      <c r="HC59" s="484"/>
      <c r="HD59" s="485"/>
      <c r="HE59" s="483"/>
      <c r="HF59" s="484"/>
      <c r="HG59" s="485"/>
      <c r="HH59" s="483"/>
      <c r="HI59" s="484"/>
      <c r="HJ59" s="485"/>
      <c r="HK59" s="483"/>
      <c r="HL59" s="484"/>
      <c r="HM59" s="485"/>
      <c r="HN59" s="483"/>
      <c r="HO59" s="484"/>
      <c r="HP59" s="485"/>
      <c r="HQ59" s="483"/>
      <c r="HR59" s="484"/>
      <c r="HS59" s="485"/>
      <c r="HT59" s="483"/>
      <c r="HU59" s="484"/>
      <c r="HV59" s="485"/>
      <c r="HW59" s="483"/>
      <c r="HX59" s="484"/>
      <c r="HY59" s="485"/>
      <c r="HZ59" s="483"/>
      <c r="IA59" s="484"/>
      <c r="IB59" s="485"/>
      <c r="IC59" s="483"/>
      <c r="ID59" s="484"/>
      <c r="IE59" s="485"/>
      <c r="IF59" s="483"/>
      <c r="IG59" s="484"/>
      <c r="IH59" s="485"/>
      <c r="II59" s="483"/>
      <c r="IJ59" s="484"/>
      <c r="IK59" s="485"/>
      <c r="IL59" s="483"/>
      <c r="IM59" s="484"/>
      <c r="IN59" s="536"/>
      <c r="IO59" s="561"/>
      <c r="IP59" s="561"/>
      <c r="IQ59" s="568"/>
      <c r="IS59" s="1122"/>
      <c r="IT59" s="820"/>
      <c r="IU59" s="1189"/>
      <c r="IV59" s="1189"/>
      <c r="IW59" s="1189"/>
    </row>
    <row r="60" spans="1:262" s="814" customFormat="1" ht="21.75" customHeight="1">
      <c r="A60" s="564">
        <v>42</v>
      </c>
      <c r="B60" s="468"/>
      <c r="C60" s="562" t="s">
        <v>696</v>
      </c>
      <c r="D60" s="562">
        <v>2016</v>
      </c>
      <c r="E60" s="485">
        <v>15743649.92999999</v>
      </c>
      <c r="F60" s="483">
        <v>492085.75261904759</v>
      </c>
      <c r="G60" s="484">
        <v>2293690.1147760893</v>
      </c>
      <c r="H60" s="485">
        <v>6452015.6252380935</v>
      </c>
      <c r="I60" s="483">
        <v>192119.57190476189</v>
      </c>
      <c r="J60" s="484">
        <v>930447.69446956227</v>
      </c>
      <c r="K60" s="485">
        <v>69120243.671964318</v>
      </c>
      <c r="L60" s="483">
        <v>2058755.2592857142</v>
      </c>
      <c r="M60" s="484">
        <v>9968441.5814820714</v>
      </c>
      <c r="N60" s="485">
        <v>17478132.246111114</v>
      </c>
      <c r="O60" s="483">
        <v>528306.26404761907</v>
      </c>
      <c r="P60" s="484">
        <v>2528393.8826721176</v>
      </c>
      <c r="Q60" s="485">
        <v>22415723.154234715</v>
      </c>
      <c r="R60" s="483">
        <v>642982.10357142857</v>
      </c>
      <c r="S60" s="484">
        <v>3208096.5970422504</v>
      </c>
      <c r="T60" s="485">
        <v>21819122.635183148</v>
      </c>
      <c r="U60" s="483">
        <v>614110.84190476185</v>
      </c>
      <c r="V60" s="484">
        <v>3110954.1211166638</v>
      </c>
      <c r="W60" s="485">
        <v>13248620.98379121</v>
      </c>
      <c r="X60" s="483">
        <v>374560.81380952382</v>
      </c>
      <c r="Y60" s="484">
        <v>1890649.742557927</v>
      </c>
      <c r="Z60" s="485">
        <v>5775873.5771794897</v>
      </c>
      <c r="AA60" s="483">
        <v>165749.88095238095</v>
      </c>
      <c r="AB60" s="484">
        <v>826704.55653148738</v>
      </c>
      <c r="AC60" s="485">
        <v>17735762.253113557</v>
      </c>
      <c r="AD60" s="483">
        <v>500343.63753968262</v>
      </c>
      <c r="AE60" s="484">
        <v>2529912.8151738048</v>
      </c>
      <c r="AF60" s="485">
        <v>22546.816666666662</v>
      </c>
      <c r="AG60" s="483">
        <v>666.38928571428573</v>
      </c>
      <c r="AH60" s="484">
        <v>3246.5052969334056</v>
      </c>
      <c r="AI60" s="485">
        <v>8049870.7848534789</v>
      </c>
      <c r="AJ60" s="483">
        <v>218069.47404761909</v>
      </c>
      <c r="AK60" s="484">
        <v>1139246.0998792993</v>
      </c>
      <c r="AL60" s="485">
        <v>18362317.735351674</v>
      </c>
      <c r="AM60" s="483">
        <v>491118.82585882989</v>
      </c>
      <c r="AN60" s="484">
        <v>2592387.0754967467</v>
      </c>
      <c r="AO60" s="485">
        <v>19116489.836021323</v>
      </c>
      <c r="AP60" s="483">
        <v>504054.10714853473</v>
      </c>
      <c r="AQ60" s="484">
        <v>2691625.0726385419</v>
      </c>
      <c r="AR60" s="485">
        <v>70419117.323131874</v>
      </c>
      <c r="AS60" s="483">
        <v>1842969.7504761906</v>
      </c>
      <c r="AT60" s="484">
        <v>9901291.010964416</v>
      </c>
      <c r="AU60" s="485">
        <v>13165512.077967035</v>
      </c>
      <c r="AV60" s="483">
        <v>342972.41952380957</v>
      </c>
      <c r="AW60" s="484">
        <v>1849550.8873605016</v>
      </c>
      <c r="AX60" s="485">
        <v>17014618.940676451</v>
      </c>
      <c r="AY60" s="483">
        <v>444403.11105952383</v>
      </c>
      <c r="AZ60" s="484">
        <v>2391449.1798082422</v>
      </c>
      <c r="BA60" s="485">
        <v>5877065.7610424086</v>
      </c>
      <c r="BB60" s="483">
        <v>152152.4606071428</v>
      </c>
      <c r="BC60" s="484">
        <v>824686.93379825272</v>
      </c>
      <c r="BD60" s="485">
        <v>42662263.889798552</v>
      </c>
      <c r="BE60" s="483">
        <v>1096665.3504761907</v>
      </c>
      <c r="BF60" s="484">
        <v>5978666.7329444271</v>
      </c>
      <c r="BG60" s="485">
        <v>14899632.673258632</v>
      </c>
      <c r="BH60" s="483">
        <v>378036.4998434856</v>
      </c>
      <c r="BI60" s="484">
        <v>2083056.8310901646</v>
      </c>
      <c r="BJ60" s="485">
        <v>20438821.50347985</v>
      </c>
      <c r="BK60" s="483">
        <v>517545.67285714287</v>
      </c>
      <c r="BL60" s="484">
        <v>2856435.9646091056</v>
      </c>
      <c r="BM60" s="485">
        <v>65275260.705682069</v>
      </c>
      <c r="BN60" s="483">
        <v>1626531.1471428578</v>
      </c>
      <c r="BO60" s="484">
        <v>9096221.7812190335</v>
      </c>
      <c r="BP60" s="485">
        <v>70112484.122069627</v>
      </c>
      <c r="BQ60" s="483">
        <v>1723290.6688095243</v>
      </c>
      <c r="BR60" s="484">
        <v>9746522.7527045086</v>
      </c>
      <c r="BS60" s="485">
        <v>10972367.941190476</v>
      </c>
      <c r="BT60" s="483">
        <v>268480.54500000004</v>
      </c>
      <c r="BU60" s="484">
        <v>1524089.3799228719</v>
      </c>
      <c r="BV60" s="485">
        <v>5175948.2032967042</v>
      </c>
      <c r="BW60" s="483">
        <v>139468.73809523811</v>
      </c>
      <c r="BX60" s="484">
        <v>731771.72392250563</v>
      </c>
      <c r="BY60" s="485">
        <v>38400329.92163004</v>
      </c>
      <c r="BZ60" s="483">
        <v>965196.38095238095</v>
      </c>
      <c r="CA60" s="484">
        <v>5359488.8228371255</v>
      </c>
      <c r="CB60" s="485">
        <v>694520844.25587881</v>
      </c>
      <c r="CC60" s="483">
        <v>17213677.312252745</v>
      </c>
      <c r="CD60" s="484">
        <v>96796428.937157497</v>
      </c>
      <c r="CE60" s="485">
        <v>338712254.30172014</v>
      </c>
      <c r="CF60" s="483">
        <v>8485957.323175313</v>
      </c>
      <c r="CG60" s="484">
        <v>47233421.901954167</v>
      </c>
      <c r="CH60" s="485">
        <v>430951153.72488999</v>
      </c>
      <c r="CI60" s="483">
        <v>10495692.162912088</v>
      </c>
      <c r="CJ60" s="484">
        <v>60066502.39022211</v>
      </c>
      <c r="CK60" s="485">
        <v>347072991.79242361</v>
      </c>
      <c r="CL60" s="483">
        <v>8805471.9155738</v>
      </c>
      <c r="CM60" s="484">
        <v>48529996.705912501</v>
      </c>
      <c r="CN60" s="485">
        <v>615905487.11782026</v>
      </c>
      <c r="CO60" s="483">
        <v>12804341.078479851</v>
      </c>
      <c r="CP60" s="484">
        <v>73330415.470145926</v>
      </c>
      <c r="CQ60" s="485">
        <v>352027463.87499994</v>
      </c>
      <c r="CR60" s="483">
        <v>8381606.2827380942</v>
      </c>
      <c r="CS60" s="484">
        <v>48665417.046833299</v>
      </c>
      <c r="CT60" s="485">
        <v>178685539.36466661</v>
      </c>
      <c r="CU60" s="483">
        <v>2436718.6614542119</v>
      </c>
      <c r="CV60" s="484">
        <v>14148115.03729232</v>
      </c>
      <c r="CW60" s="485">
        <v>23849834.527999993</v>
      </c>
      <c r="CX60" s="483">
        <v>322903.31002564094</v>
      </c>
      <c r="CY60" s="484">
        <v>1874846.386016025</v>
      </c>
      <c r="CZ60" s="485">
        <v>23849834.527999993</v>
      </c>
      <c r="DA60" s="483">
        <v>322903.31002564094</v>
      </c>
      <c r="DB60" s="484">
        <v>1874846.386016025</v>
      </c>
      <c r="DC60" s="485">
        <v>349923.38789784268</v>
      </c>
      <c r="DD60" s="483">
        <v>8202.2133842083822</v>
      </c>
      <c r="DE60" s="484">
        <v>47577.445081391692</v>
      </c>
      <c r="DF60" s="485"/>
      <c r="DG60" s="483"/>
      <c r="DH60" s="484"/>
      <c r="DI60" s="485"/>
      <c r="DJ60" s="483"/>
      <c r="DK60" s="484"/>
      <c r="DL60" s="485">
        <v>349923.38789784268</v>
      </c>
      <c r="DM60" s="483">
        <v>8202.2133842083822</v>
      </c>
      <c r="DN60" s="484">
        <v>47577.445081391692</v>
      </c>
      <c r="DO60" s="485">
        <v>349923.38789784268</v>
      </c>
      <c r="DP60" s="483">
        <v>8202.2133842083822</v>
      </c>
      <c r="DQ60" s="484">
        <v>47577.445081391692</v>
      </c>
      <c r="DR60" s="485">
        <v>723467.81089784275</v>
      </c>
      <c r="DS60" s="483">
        <v>12273.231561864062</v>
      </c>
      <c r="DT60" s="484">
        <v>71227.448292803267</v>
      </c>
      <c r="DU60" s="485">
        <v>723467.81089784275</v>
      </c>
      <c r="DV60" s="483">
        <v>12273.231561864062</v>
      </c>
      <c r="DW60" s="484">
        <v>71227.448292803267</v>
      </c>
      <c r="DX60" s="485">
        <v>723467.81089784275</v>
      </c>
      <c r="DY60" s="483">
        <v>12273.231561864062</v>
      </c>
      <c r="DZ60" s="484">
        <v>71227.448292803267</v>
      </c>
      <c r="EA60" s="485">
        <v>723467.81089784275</v>
      </c>
      <c r="EB60" s="483">
        <v>12273.231561864062</v>
      </c>
      <c r="EC60" s="484">
        <v>71227.448292803267</v>
      </c>
      <c r="ED60" s="485">
        <v>28441681.457999993</v>
      </c>
      <c r="EE60" s="483">
        <v>387892.75874358963</v>
      </c>
      <c r="EF60" s="484">
        <v>2252189.1671982445</v>
      </c>
      <c r="EG60" s="485">
        <v>23849834.527999993</v>
      </c>
      <c r="EH60" s="483">
        <v>322903.31002564094</v>
      </c>
      <c r="EI60" s="484">
        <v>1874846.386016025</v>
      </c>
      <c r="EJ60" s="485">
        <v>27523727.076666668</v>
      </c>
      <c r="EK60" s="483">
        <v>407034.19298534788</v>
      </c>
      <c r="EL60" s="484">
        <v>2363328.4701941605</v>
      </c>
      <c r="EM60" s="485">
        <v>27523727.076666668</v>
      </c>
      <c r="EN60" s="483">
        <v>407034.19298534788</v>
      </c>
      <c r="EO60" s="483">
        <v>2363328.4701941605</v>
      </c>
      <c r="EP60" s="485">
        <v>349923.38789784268</v>
      </c>
      <c r="EQ60" s="483">
        <v>4464.85623701852</v>
      </c>
      <c r="ER60" s="484">
        <v>25898.674231280027</v>
      </c>
      <c r="ES60" s="485">
        <v>349923.38789784268</v>
      </c>
      <c r="ET60" s="483">
        <v>4743.1988170792783</v>
      </c>
      <c r="EU60" s="484">
        <v>27513.217549812784</v>
      </c>
      <c r="EV60" s="485">
        <v>2241266.5380000002</v>
      </c>
      <c r="EW60" s="483">
        <v>24426.109065934073</v>
      </c>
      <c r="EX60" s="484">
        <v>141823.26685676674</v>
      </c>
      <c r="EY60" s="485"/>
      <c r="EZ60" s="483"/>
      <c r="FA60" s="484"/>
      <c r="FB60" s="485">
        <v>11871004.662582416</v>
      </c>
      <c r="FC60" s="483">
        <v>287797.52714285708</v>
      </c>
      <c r="FD60" s="484">
        <v>1646240.7012724965</v>
      </c>
      <c r="FE60" s="485">
        <v>19039118.679871783</v>
      </c>
      <c r="FF60" s="483">
        <v>458839.21785714256</v>
      </c>
      <c r="FG60" s="484">
        <v>2637556.3144511878</v>
      </c>
      <c r="FH60" s="485">
        <v>4024722.71</v>
      </c>
      <c r="FI60" s="483">
        <v>95826.731190476188</v>
      </c>
      <c r="FJ60" s="484">
        <v>556390.70606593345</v>
      </c>
      <c r="FK60" s="485">
        <v>32167823.640677661</v>
      </c>
      <c r="FL60" s="483">
        <v>770306.68023809534</v>
      </c>
      <c r="FM60" s="484">
        <v>4451390.2694832301</v>
      </c>
      <c r="FN60" s="485">
        <v>118288758.93606222</v>
      </c>
      <c r="FO60" s="483">
        <v>2820131.4535714276</v>
      </c>
      <c r="FP60" s="484">
        <v>16356353.67909652</v>
      </c>
      <c r="FQ60" s="485">
        <v>1108057.68</v>
      </c>
      <c r="FR60" s="483">
        <v>26382.325714285711</v>
      </c>
      <c r="FS60" s="484">
        <v>153181.48338646171</v>
      </c>
      <c r="FT60" s="485"/>
      <c r="FU60" s="483"/>
      <c r="FV60" s="484"/>
      <c r="FW60" s="485"/>
      <c r="FX60" s="483"/>
      <c r="FY60" s="484"/>
      <c r="FZ60" s="485"/>
      <c r="GA60" s="483"/>
      <c r="GB60" s="484"/>
      <c r="GC60" s="485"/>
      <c r="GD60" s="483"/>
      <c r="GE60" s="484"/>
      <c r="GF60" s="485"/>
      <c r="GG60" s="483"/>
      <c r="GH60" s="484"/>
      <c r="GI60" s="485"/>
      <c r="GJ60" s="483"/>
      <c r="GK60" s="484"/>
      <c r="GL60" s="485"/>
      <c r="GM60" s="483"/>
      <c r="GN60" s="484"/>
      <c r="GO60" s="485"/>
      <c r="GP60" s="483"/>
      <c r="GQ60" s="484"/>
      <c r="GR60" s="485"/>
      <c r="GS60" s="483"/>
      <c r="GT60" s="484"/>
      <c r="GU60" s="485"/>
      <c r="GV60" s="483"/>
      <c r="GW60" s="484"/>
      <c r="GX60" s="485"/>
      <c r="GY60" s="483"/>
      <c r="GZ60" s="484"/>
      <c r="HA60" s="485"/>
      <c r="HB60" s="483"/>
      <c r="HC60" s="484"/>
      <c r="HD60" s="485"/>
      <c r="HE60" s="483"/>
      <c r="HF60" s="484"/>
      <c r="HG60" s="485"/>
      <c r="HH60" s="483"/>
      <c r="HI60" s="484"/>
      <c r="HJ60" s="485"/>
      <c r="HK60" s="483"/>
      <c r="HL60" s="484"/>
      <c r="HM60" s="485"/>
      <c r="HN60" s="483"/>
      <c r="HO60" s="484"/>
      <c r="HP60" s="485"/>
      <c r="HQ60" s="483"/>
      <c r="HR60" s="484"/>
      <c r="HS60" s="485"/>
      <c r="HT60" s="483"/>
      <c r="HU60" s="484"/>
      <c r="HV60" s="485"/>
      <c r="HW60" s="483"/>
      <c r="HX60" s="484"/>
      <c r="HY60" s="485"/>
      <c r="HZ60" s="483"/>
      <c r="IA60" s="484"/>
      <c r="IB60" s="485"/>
      <c r="IC60" s="483"/>
      <c r="ID60" s="484"/>
      <c r="IE60" s="485"/>
      <c r="IF60" s="483"/>
      <c r="IG60" s="484"/>
      <c r="IH60" s="485"/>
      <c r="II60" s="483"/>
      <c r="IJ60" s="484"/>
      <c r="IK60" s="485"/>
      <c r="IL60" s="483"/>
      <c r="IM60" s="484"/>
      <c r="IN60" s="561"/>
      <c r="IO60" s="561"/>
      <c r="IP60" s="561"/>
      <c r="IQ60" s="568"/>
      <c r="IS60" s="1122"/>
      <c r="IT60" s="820"/>
      <c r="IU60" s="1189"/>
      <c r="IV60" s="1189"/>
      <c r="IW60" s="1189"/>
    </row>
    <row r="61" spans="1:262" s="814" customFormat="1" ht="21.75" customHeight="1">
      <c r="A61" s="564">
        <v>43</v>
      </c>
      <c r="B61" s="468"/>
      <c r="C61" s="562" t="s">
        <v>585</v>
      </c>
      <c r="D61" s="562">
        <v>2016</v>
      </c>
      <c r="E61" s="485">
        <v>15743649.92999999</v>
      </c>
      <c r="F61" s="483">
        <v>492085.75261904759</v>
      </c>
      <c r="G61" s="484">
        <v>2293690.1147760893</v>
      </c>
      <c r="H61" s="485">
        <v>6452015.6252380935</v>
      </c>
      <c r="I61" s="483">
        <v>192119.57190476189</v>
      </c>
      <c r="J61" s="484">
        <v>930447.69446956227</v>
      </c>
      <c r="K61" s="485">
        <v>69120243.671964318</v>
      </c>
      <c r="L61" s="483">
        <v>2058755.2592857142</v>
      </c>
      <c r="M61" s="484">
        <v>9968441.5814820714</v>
      </c>
      <c r="N61" s="485">
        <v>17478132.246111114</v>
      </c>
      <c r="O61" s="483">
        <v>528306.26404761907</v>
      </c>
      <c r="P61" s="484">
        <v>2528393.8826721176</v>
      </c>
      <c r="Q61" s="485">
        <v>22415723.154234715</v>
      </c>
      <c r="R61" s="483">
        <v>642982.10357142857</v>
      </c>
      <c r="S61" s="484">
        <v>3208096.5970422504</v>
      </c>
      <c r="T61" s="485">
        <v>21819122.635183148</v>
      </c>
      <c r="U61" s="483">
        <v>614110.84190476185</v>
      </c>
      <c r="V61" s="484">
        <v>3110954.1211166638</v>
      </c>
      <c r="W61" s="485">
        <v>13248620.98379121</v>
      </c>
      <c r="X61" s="483">
        <v>374560.81380952382</v>
      </c>
      <c r="Y61" s="484">
        <v>1890649.742557927</v>
      </c>
      <c r="Z61" s="485">
        <v>5775873.5771794897</v>
      </c>
      <c r="AA61" s="483">
        <v>165749.88095238095</v>
      </c>
      <c r="AB61" s="484">
        <v>826704.55653148738</v>
      </c>
      <c r="AC61" s="485">
        <v>17735762.253113557</v>
      </c>
      <c r="AD61" s="483">
        <v>500343.63753968262</v>
      </c>
      <c r="AE61" s="484">
        <v>2529912.8151738048</v>
      </c>
      <c r="AF61" s="485">
        <v>22546.816666666662</v>
      </c>
      <c r="AG61" s="483">
        <v>666.38928571428573</v>
      </c>
      <c r="AH61" s="484">
        <v>3246.5052969334056</v>
      </c>
      <c r="AI61" s="485">
        <v>8049870.7848534789</v>
      </c>
      <c r="AJ61" s="483">
        <v>218069.47404761909</v>
      </c>
      <c r="AK61" s="484">
        <v>1139246.0998792993</v>
      </c>
      <c r="AL61" s="485">
        <v>18362317.735351674</v>
      </c>
      <c r="AM61" s="483">
        <v>491118.82585882989</v>
      </c>
      <c r="AN61" s="484">
        <v>2592387.0754967467</v>
      </c>
      <c r="AO61" s="485">
        <v>19116489.836021323</v>
      </c>
      <c r="AP61" s="483">
        <v>504054.10714853473</v>
      </c>
      <c r="AQ61" s="484">
        <v>2691625.0726385419</v>
      </c>
      <c r="AR61" s="485">
        <v>70419117.323131874</v>
      </c>
      <c r="AS61" s="483">
        <v>1842969.7504761906</v>
      </c>
      <c r="AT61" s="484">
        <v>9901291.010964416</v>
      </c>
      <c r="AU61" s="485">
        <v>13165512.077967035</v>
      </c>
      <c r="AV61" s="483">
        <v>342972.41952380957</v>
      </c>
      <c r="AW61" s="484">
        <v>1849550.8873605016</v>
      </c>
      <c r="AX61" s="485">
        <v>17014618.940676451</v>
      </c>
      <c r="AY61" s="483">
        <v>444403.11105952383</v>
      </c>
      <c r="AZ61" s="484">
        <v>2391449.1798082422</v>
      </c>
      <c r="BA61" s="485">
        <v>5877065.7610424086</v>
      </c>
      <c r="BB61" s="483">
        <v>152152.4606071428</v>
      </c>
      <c r="BC61" s="484">
        <v>824686.93379825272</v>
      </c>
      <c r="BD61" s="485">
        <v>42662263.889798552</v>
      </c>
      <c r="BE61" s="483">
        <v>1096665.3504761907</v>
      </c>
      <c r="BF61" s="484">
        <v>5978666.7329444271</v>
      </c>
      <c r="BG61" s="485">
        <v>14899632.673258632</v>
      </c>
      <c r="BH61" s="483">
        <v>378036.4998434856</v>
      </c>
      <c r="BI61" s="484">
        <v>2083056.8310901646</v>
      </c>
      <c r="BJ61" s="485">
        <v>20438821.50347985</v>
      </c>
      <c r="BK61" s="483">
        <v>517545.67285714287</v>
      </c>
      <c r="BL61" s="484">
        <v>2856435.9646091056</v>
      </c>
      <c r="BM61" s="485">
        <v>65275260.705682069</v>
      </c>
      <c r="BN61" s="483">
        <v>1626531.1471428578</v>
      </c>
      <c r="BO61" s="484">
        <v>9096221.7812190335</v>
      </c>
      <c r="BP61" s="485">
        <v>70112484.122069627</v>
      </c>
      <c r="BQ61" s="483">
        <v>1723290.6688095243</v>
      </c>
      <c r="BR61" s="484">
        <v>9746522.7527045086</v>
      </c>
      <c r="BS61" s="485">
        <v>10972367.941190476</v>
      </c>
      <c r="BT61" s="483">
        <v>268480.54500000004</v>
      </c>
      <c r="BU61" s="484">
        <v>1524089.3799228719</v>
      </c>
      <c r="BV61" s="485">
        <v>5175948.2032967042</v>
      </c>
      <c r="BW61" s="483">
        <v>139468.73809523811</v>
      </c>
      <c r="BX61" s="484">
        <v>776123.50125059148</v>
      </c>
      <c r="BY61" s="485">
        <v>38400329.92163004</v>
      </c>
      <c r="BZ61" s="483">
        <v>965196.38095238095</v>
      </c>
      <c r="CA61" s="484">
        <v>5688534.4034950631</v>
      </c>
      <c r="CB61" s="485">
        <v>694520844.25587881</v>
      </c>
      <c r="CC61" s="483">
        <v>17213677.312252745</v>
      </c>
      <c r="CD61" s="484">
        <v>102755602.81215379</v>
      </c>
      <c r="CE61" s="485">
        <v>338712254.30172014</v>
      </c>
      <c r="CF61" s="483">
        <v>8485957.323175313</v>
      </c>
      <c r="CG61" s="484">
        <v>47233421.901954167</v>
      </c>
      <c r="CH61" s="485">
        <v>430951153.72488999</v>
      </c>
      <c r="CI61" s="483">
        <v>10495692.162912088</v>
      </c>
      <c r="CJ61" s="484">
        <v>60066502.39022211</v>
      </c>
      <c r="CK61" s="485">
        <v>347072991.79242361</v>
      </c>
      <c r="CL61" s="483">
        <v>8805471.9155738</v>
      </c>
      <c r="CM61" s="484">
        <v>48529996.705912501</v>
      </c>
      <c r="CN61" s="485">
        <v>615905487.11782026</v>
      </c>
      <c r="CO61" s="483">
        <v>12804341.078479851</v>
      </c>
      <c r="CP61" s="484">
        <v>74236856.611992612</v>
      </c>
      <c r="CQ61" s="485">
        <v>352027463.87499994</v>
      </c>
      <c r="CR61" s="483">
        <v>8381606.2827380942</v>
      </c>
      <c r="CS61" s="484">
        <v>49268709.161743201</v>
      </c>
      <c r="CT61" s="485">
        <v>178685539.36466661</v>
      </c>
      <c r="CU61" s="483">
        <v>2436718.6614542119</v>
      </c>
      <c r="CV61" s="484">
        <v>14148115.03729232</v>
      </c>
      <c r="CW61" s="485">
        <v>23849834.527999993</v>
      </c>
      <c r="CX61" s="483">
        <v>322903.31002564094</v>
      </c>
      <c r="CY61" s="484">
        <v>1874846.386016025</v>
      </c>
      <c r="CZ61" s="485">
        <v>23849834.527999993</v>
      </c>
      <c r="DA61" s="483">
        <v>322903.31002564094</v>
      </c>
      <c r="DB61" s="484">
        <v>1874846.386016025</v>
      </c>
      <c r="DC61" s="485">
        <v>349923.38789784268</v>
      </c>
      <c r="DD61" s="483">
        <v>8202.2133842083822</v>
      </c>
      <c r="DE61" s="484">
        <v>47577.445081391692</v>
      </c>
      <c r="DF61" s="485"/>
      <c r="DG61" s="483"/>
      <c r="DH61" s="484"/>
      <c r="DI61" s="485"/>
      <c r="DJ61" s="483"/>
      <c r="DK61" s="484"/>
      <c r="DL61" s="485">
        <v>349923.38789784268</v>
      </c>
      <c r="DM61" s="483">
        <v>8202.2133842083822</v>
      </c>
      <c r="DN61" s="484">
        <v>47577.445081391692</v>
      </c>
      <c r="DO61" s="485">
        <v>349923.38789784268</v>
      </c>
      <c r="DP61" s="483">
        <v>8202.2133842083822</v>
      </c>
      <c r="DQ61" s="484">
        <v>47577.445081391692</v>
      </c>
      <c r="DR61" s="485">
        <v>723467.81089784275</v>
      </c>
      <c r="DS61" s="483">
        <v>12273.231561864062</v>
      </c>
      <c r="DT61" s="484">
        <v>71227.448292803267</v>
      </c>
      <c r="DU61" s="485">
        <v>723467.81089784275</v>
      </c>
      <c r="DV61" s="483">
        <v>12273.231561864062</v>
      </c>
      <c r="DW61" s="484">
        <v>71227.448292803267</v>
      </c>
      <c r="DX61" s="485">
        <v>723467.81089784275</v>
      </c>
      <c r="DY61" s="483">
        <v>12273.231561864062</v>
      </c>
      <c r="DZ61" s="484">
        <v>71227.448292803267</v>
      </c>
      <c r="EA61" s="485">
        <v>723467.81089784275</v>
      </c>
      <c r="EB61" s="483">
        <v>12273.231561864062</v>
      </c>
      <c r="EC61" s="484">
        <v>71227.448292803267</v>
      </c>
      <c r="ED61" s="485">
        <v>28441681.457999993</v>
      </c>
      <c r="EE61" s="483">
        <v>387892.75874358963</v>
      </c>
      <c r="EF61" s="484">
        <v>2252189.1671982445</v>
      </c>
      <c r="EG61" s="485">
        <v>23849834.527999993</v>
      </c>
      <c r="EH61" s="483">
        <v>322903.31002564094</v>
      </c>
      <c r="EI61" s="484">
        <v>1874846.386016025</v>
      </c>
      <c r="EJ61" s="485">
        <v>27523727.076666668</v>
      </c>
      <c r="EK61" s="483">
        <v>407034.19298534788</v>
      </c>
      <c r="EL61" s="484">
        <v>2363328.4701941605</v>
      </c>
      <c r="EM61" s="485">
        <v>27523727.076666668</v>
      </c>
      <c r="EN61" s="483">
        <v>407034.19298534788</v>
      </c>
      <c r="EO61" s="483">
        <v>2363328.4701941605</v>
      </c>
      <c r="EP61" s="485">
        <v>349923.38789784268</v>
      </c>
      <c r="EQ61" s="483">
        <v>4464.85623701852</v>
      </c>
      <c r="ER61" s="484">
        <v>25898.674231280027</v>
      </c>
      <c r="ES61" s="485">
        <v>349923.38789784268</v>
      </c>
      <c r="ET61" s="483">
        <v>4743.1988170792783</v>
      </c>
      <c r="EU61" s="484">
        <v>27513.217549812784</v>
      </c>
      <c r="EV61" s="485">
        <v>2241266.5380000002</v>
      </c>
      <c r="EW61" s="483">
        <v>24426.109065934073</v>
      </c>
      <c r="EX61" s="484">
        <v>141823.26685676674</v>
      </c>
      <c r="EY61" s="485"/>
      <c r="EZ61" s="483"/>
      <c r="FA61" s="484"/>
      <c r="FB61" s="485">
        <v>11871004.662582416</v>
      </c>
      <c r="FC61" s="483">
        <v>287797.52714285708</v>
      </c>
      <c r="FD61" s="484">
        <v>1646240.7012724965</v>
      </c>
      <c r="FE61" s="485">
        <v>19039118.679871783</v>
      </c>
      <c r="FF61" s="483">
        <v>458839.21785714256</v>
      </c>
      <c r="FG61" s="484">
        <v>2637556.3144511878</v>
      </c>
      <c r="FH61" s="485">
        <v>4024722.71</v>
      </c>
      <c r="FI61" s="483">
        <v>95826.731190476188</v>
      </c>
      <c r="FJ61" s="484">
        <v>556390.70606593345</v>
      </c>
      <c r="FK61" s="485">
        <v>32167823.640677661</v>
      </c>
      <c r="FL61" s="483">
        <v>770306.68023809534</v>
      </c>
      <c r="FM61" s="484">
        <v>4451390.2694832301</v>
      </c>
      <c r="FN61" s="485">
        <v>118288758.93606222</v>
      </c>
      <c r="FO61" s="483">
        <v>2820131.4535714276</v>
      </c>
      <c r="FP61" s="484">
        <v>16356353.67909652</v>
      </c>
      <c r="FQ61" s="485">
        <v>1108057.68</v>
      </c>
      <c r="FR61" s="483">
        <v>26382.325714285711</v>
      </c>
      <c r="FS61" s="484">
        <v>153181.48338646171</v>
      </c>
      <c r="FT61" s="485"/>
      <c r="FU61" s="483"/>
      <c r="FV61" s="484"/>
      <c r="FW61" s="485"/>
      <c r="FX61" s="483"/>
      <c r="FY61" s="484"/>
      <c r="FZ61" s="485"/>
      <c r="GA61" s="483"/>
      <c r="GB61" s="484"/>
      <c r="GC61" s="485"/>
      <c r="GD61" s="483"/>
      <c r="GE61" s="484"/>
      <c r="GF61" s="485"/>
      <c r="GG61" s="483"/>
      <c r="GH61" s="484"/>
      <c r="GI61" s="485"/>
      <c r="GJ61" s="483"/>
      <c r="GK61" s="484"/>
      <c r="GL61" s="485"/>
      <c r="GM61" s="483"/>
      <c r="GN61" s="484"/>
      <c r="GO61" s="485"/>
      <c r="GP61" s="483"/>
      <c r="GQ61" s="484"/>
      <c r="GR61" s="485"/>
      <c r="GS61" s="483"/>
      <c r="GT61" s="484"/>
      <c r="GU61" s="485"/>
      <c r="GV61" s="483"/>
      <c r="GW61" s="484"/>
      <c r="GX61" s="485"/>
      <c r="GY61" s="483"/>
      <c r="GZ61" s="484"/>
      <c r="HA61" s="485"/>
      <c r="HB61" s="483"/>
      <c r="HC61" s="484"/>
      <c r="HD61" s="485"/>
      <c r="HE61" s="483"/>
      <c r="HF61" s="484"/>
      <c r="HG61" s="485"/>
      <c r="HH61" s="483"/>
      <c r="HI61" s="484"/>
      <c r="HJ61" s="485"/>
      <c r="HK61" s="483"/>
      <c r="HL61" s="484"/>
      <c r="HM61" s="485"/>
      <c r="HN61" s="483"/>
      <c r="HO61" s="484"/>
      <c r="HP61" s="485"/>
      <c r="HQ61" s="483"/>
      <c r="HR61" s="484"/>
      <c r="HS61" s="485"/>
      <c r="HT61" s="483"/>
      <c r="HU61" s="484"/>
      <c r="HV61" s="485"/>
      <c r="HW61" s="483"/>
      <c r="HX61" s="484"/>
      <c r="HY61" s="485"/>
      <c r="HZ61" s="483"/>
      <c r="IA61" s="484"/>
      <c r="IB61" s="485"/>
      <c r="IC61" s="483"/>
      <c r="ID61" s="484"/>
      <c r="IE61" s="485"/>
      <c r="IF61" s="483"/>
      <c r="IG61" s="484"/>
      <c r="IH61" s="485"/>
      <c r="II61" s="483"/>
      <c r="IJ61" s="484"/>
      <c r="IK61" s="485"/>
      <c r="IL61" s="483"/>
      <c r="IM61" s="484"/>
      <c r="IN61" s="561"/>
      <c r="IO61" s="561"/>
      <c r="IP61" s="561"/>
      <c r="IQ61" s="568"/>
      <c r="IR61" s="1122"/>
      <c r="IS61" s="1122"/>
      <c r="IT61" s="1122"/>
      <c r="IU61" s="1189"/>
      <c r="IV61" s="1189"/>
      <c r="IW61" s="1189"/>
    </row>
    <row r="62" spans="1:262" s="814" customFormat="1" ht="21.75" customHeight="1">
      <c r="A62" s="564">
        <v>44</v>
      </c>
      <c r="B62" s="468"/>
      <c r="C62" s="562" t="s">
        <v>696</v>
      </c>
      <c r="D62" s="562">
        <v>2017</v>
      </c>
      <c r="E62" s="485">
        <v>15229564.177380942</v>
      </c>
      <c r="F62" s="483">
        <v>491561.94309523801</v>
      </c>
      <c r="G62" s="484">
        <v>2199534.7434641235</v>
      </c>
      <c r="H62" s="485">
        <v>6259896.0533333318</v>
      </c>
      <c r="I62" s="483">
        <v>192119.57190476189</v>
      </c>
      <c r="J62" s="484">
        <v>894157.53357600281</v>
      </c>
      <c r="K62" s="485">
        <v>67061488.412678607</v>
      </c>
      <c r="L62" s="483">
        <v>2058755.2592857142</v>
      </c>
      <c r="M62" s="484">
        <v>9579600.6903862748</v>
      </c>
      <c r="N62" s="485">
        <v>16949825.982063495</v>
      </c>
      <c r="O62" s="483">
        <v>528306.26404761907</v>
      </c>
      <c r="P62" s="484">
        <v>2429203.8479290274</v>
      </c>
      <c r="Q62" s="485">
        <v>21772741.050663285</v>
      </c>
      <c r="R62" s="483">
        <v>642982.10357142857</v>
      </c>
      <c r="S62" s="484">
        <v>3084762.3850609493</v>
      </c>
      <c r="T62" s="485">
        <v>21066811.793278385</v>
      </c>
      <c r="U62" s="483">
        <v>610820.36571428576</v>
      </c>
      <c r="V62" s="484">
        <v>2973431.7388519356</v>
      </c>
      <c r="W62" s="485">
        <v>12874060.169981686</v>
      </c>
      <c r="X62" s="483">
        <v>374560.81380952382</v>
      </c>
      <c r="Y62" s="484">
        <v>1818367.3695676127</v>
      </c>
      <c r="Z62" s="485">
        <v>5610123.6962271091</v>
      </c>
      <c r="AA62" s="483">
        <v>165749.88095238095</v>
      </c>
      <c r="AB62" s="484">
        <v>794916.8464845937</v>
      </c>
      <c r="AC62" s="485">
        <v>17235418.615573876</v>
      </c>
      <c r="AD62" s="483">
        <v>500343.63753968262</v>
      </c>
      <c r="AE62" s="484">
        <v>2433270.007297046</v>
      </c>
      <c r="AF62" s="485">
        <v>21880.427380952377</v>
      </c>
      <c r="AG62" s="483">
        <v>666.38928571428573</v>
      </c>
      <c r="AH62" s="484">
        <v>3120.2464277733607</v>
      </c>
      <c r="AI62" s="485">
        <v>7831801.31080586</v>
      </c>
      <c r="AJ62" s="483">
        <v>218069.47404761909</v>
      </c>
      <c r="AK62" s="484">
        <v>1096394.2547801284</v>
      </c>
      <c r="AL62" s="485">
        <v>17871198.909492843</v>
      </c>
      <c r="AM62" s="483">
        <v>491118.82585882989</v>
      </c>
      <c r="AN62" s="484">
        <v>2495347.0028364491</v>
      </c>
      <c r="AO62" s="485">
        <v>18612435.728872787</v>
      </c>
      <c r="AP62" s="483">
        <v>504054.10714853473</v>
      </c>
      <c r="AQ62" s="484">
        <v>2591410.8826459451</v>
      </c>
      <c r="AR62" s="485">
        <v>68524247.572655678</v>
      </c>
      <c r="AS62" s="483">
        <v>1841734.0361904765</v>
      </c>
      <c r="AT62" s="484">
        <v>9526625.7150780801</v>
      </c>
      <c r="AU62" s="485">
        <v>12822539.658443226</v>
      </c>
      <c r="AV62" s="483">
        <v>342972.41952380957</v>
      </c>
      <c r="AW62" s="484">
        <v>1781001.0271184524</v>
      </c>
      <c r="AX62" s="485">
        <v>16570215.829616928</v>
      </c>
      <c r="AY62" s="483">
        <v>444403.11105952383</v>
      </c>
      <c r="AZ62" s="484">
        <v>2302727.9852053784</v>
      </c>
      <c r="BA62" s="485">
        <v>5724913.3004352655</v>
      </c>
      <c r="BB62" s="483">
        <v>152152.4606071428</v>
      </c>
      <c r="BC62" s="484">
        <v>794192.9082343867</v>
      </c>
      <c r="BD62" s="485">
        <v>41541290.789322361</v>
      </c>
      <c r="BE62" s="483">
        <v>1096086.5945238096</v>
      </c>
      <c r="BF62" s="484">
        <v>5754880.1052241763</v>
      </c>
      <c r="BG62" s="485">
        <v>14509330.173415147</v>
      </c>
      <c r="BH62" s="483">
        <v>377744.45222443796</v>
      </c>
      <c r="BI62" s="484">
        <v>2004944.0883486518</v>
      </c>
      <c r="BJ62" s="485">
        <v>19921275.830622707</v>
      </c>
      <c r="BK62" s="483">
        <v>517545.67285714287</v>
      </c>
      <c r="BL62" s="484">
        <v>2751686.9044154189</v>
      </c>
      <c r="BM62" s="485">
        <v>58272563.149525113</v>
      </c>
      <c r="BN62" s="483">
        <v>1498527.1850234743</v>
      </c>
      <c r="BO62" s="484">
        <v>8033707.8184251022</v>
      </c>
      <c r="BP62" s="485">
        <v>68392049.303260103</v>
      </c>
      <c r="BQ62" s="483">
        <v>1723358.6652380954</v>
      </c>
      <c r="BR62" s="484">
        <v>9393424.5063174944</v>
      </c>
      <c r="BS62" s="485">
        <v>10703887.396190476</v>
      </c>
      <c r="BT62" s="483">
        <v>268480.54500000004</v>
      </c>
      <c r="BU62" s="484">
        <v>1468905.476270006</v>
      </c>
      <c r="BV62" s="485">
        <v>5036479.4652014663</v>
      </c>
      <c r="BW62" s="483">
        <v>139468.73809523811</v>
      </c>
      <c r="BX62" s="484">
        <v>704302.36274725141</v>
      </c>
      <c r="BY62" s="485">
        <v>37435133.540677659</v>
      </c>
      <c r="BZ62" s="483">
        <v>965196.38095238095</v>
      </c>
      <c r="CA62" s="484">
        <v>5163490.5094617093</v>
      </c>
      <c r="CB62" s="485">
        <v>677132436.84362614</v>
      </c>
      <c r="CC62" s="483">
        <v>17186556.771666665</v>
      </c>
      <c r="CD62" s="484">
        <v>93125944.85304676</v>
      </c>
      <c r="CE62" s="485">
        <v>330033388.49854487</v>
      </c>
      <c r="CF62" s="483">
        <v>8484131.9133950956</v>
      </c>
      <c r="CG62" s="484">
        <v>45496881.864985019</v>
      </c>
      <c r="CH62" s="485">
        <v>420701437.21197796</v>
      </c>
      <c r="CI62" s="483">
        <v>10447458.076190475</v>
      </c>
      <c r="CJ62" s="484">
        <v>57628493.821215108</v>
      </c>
      <c r="CK62" s="485">
        <v>338516482.51684976</v>
      </c>
      <c r="CL62" s="483">
        <v>8809698.8461476695</v>
      </c>
      <c r="CM62" s="484">
        <v>46773815.079627372</v>
      </c>
      <c r="CN62" s="485">
        <v>602065286.58934045</v>
      </c>
      <c r="CO62" s="483">
        <v>14885513.731071426</v>
      </c>
      <c r="CP62" s="484">
        <v>82406233.402626202</v>
      </c>
      <c r="CQ62" s="485">
        <v>342609998.14226186</v>
      </c>
      <c r="CR62" s="483">
        <v>8356942.9624999976</v>
      </c>
      <c r="CS62" s="484">
        <v>46780140.839069188</v>
      </c>
      <c r="CT62" s="485">
        <v>176296656.14521238</v>
      </c>
      <c r="CU62" s="483">
        <v>4203492.6640195353</v>
      </c>
      <c r="CV62" s="484">
        <v>23733008.57882911</v>
      </c>
      <c r="CW62" s="485">
        <v>42938399.549974352</v>
      </c>
      <c r="CX62" s="483">
        <v>916067.76532600739</v>
      </c>
      <c r="CY62" s="484">
        <v>5198757.6236358145</v>
      </c>
      <c r="CZ62" s="485">
        <v>24558823.219974354</v>
      </c>
      <c r="DA62" s="483">
        <v>583271.61517948704</v>
      </c>
      <c r="DB62" s="484">
        <v>3294965.4128599311</v>
      </c>
      <c r="DC62" s="485">
        <v>14747153.551180299</v>
      </c>
      <c r="DD62" s="483">
        <v>214966.02128815631</v>
      </c>
      <c r="DE62" s="484">
        <v>1226915.8235382573</v>
      </c>
      <c r="DF62" s="1176"/>
      <c r="DG62" s="1245"/>
      <c r="DH62" s="1178"/>
      <c r="DI62" s="1176"/>
      <c r="DJ62" s="1245"/>
      <c r="DK62" s="1178"/>
      <c r="DL62" s="485">
        <v>14747153.551180299</v>
      </c>
      <c r="DM62" s="483">
        <v>214966.02128815631</v>
      </c>
      <c r="DN62" s="484">
        <v>1226915.8235382573</v>
      </c>
      <c r="DO62" s="485">
        <v>14747153.551180299</v>
      </c>
      <c r="DP62" s="483">
        <v>214966.02128815631</v>
      </c>
      <c r="DQ62" s="484">
        <v>1226915.8235382573</v>
      </c>
      <c r="DR62" s="485">
        <v>31239305.194002647</v>
      </c>
      <c r="DS62" s="483">
        <v>465742.80600427359</v>
      </c>
      <c r="DT62" s="484">
        <v>2658611.3706837599</v>
      </c>
      <c r="DU62" s="485">
        <v>31239305.194002647</v>
      </c>
      <c r="DV62" s="483">
        <v>465742.80600427359</v>
      </c>
      <c r="DW62" s="484">
        <v>2658611.3706837599</v>
      </c>
      <c r="DX62" s="485">
        <v>43917206.174002647</v>
      </c>
      <c r="DY62" s="483">
        <v>652294.70909951138</v>
      </c>
      <c r="DZ62" s="484">
        <v>3723870.2049739398</v>
      </c>
      <c r="EA62" s="485">
        <v>43917206.174002647</v>
      </c>
      <c r="EB62" s="483">
        <v>652294.70909951138</v>
      </c>
      <c r="EC62" s="484">
        <v>3723870.2049739398</v>
      </c>
      <c r="ED62" s="485">
        <v>30818452.241256405</v>
      </c>
      <c r="EE62" s="483">
        <v>697633.41274358949</v>
      </c>
      <c r="EF62" s="484">
        <v>3942807.1776431915</v>
      </c>
      <c r="EG62" s="485">
        <v>24558823.219974354</v>
      </c>
      <c r="EH62" s="483">
        <v>583271.61517948704</v>
      </c>
      <c r="EI62" s="484">
        <v>3294965.4128599311</v>
      </c>
      <c r="EJ62" s="485">
        <v>27091681.673681322</v>
      </c>
      <c r="EK62" s="483">
        <v>653427.82601953601</v>
      </c>
      <c r="EL62" s="484">
        <v>3685670.3953424199</v>
      </c>
      <c r="EM62" s="485">
        <v>27091681.673681322</v>
      </c>
      <c r="EN62" s="483">
        <v>653427.82601953601</v>
      </c>
      <c r="EO62" s="483">
        <v>3685670.3953424199</v>
      </c>
      <c r="EP62" s="485">
        <v>14750890.90832749</v>
      </c>
      <c r="EQ62" s="483">
        <v>214966.02128815631</v>
      </c>
      <c r="ER62" s="484">
        <v>1227172.28101752</v>
      </c>
      <c r="ES62" s="485">
        <v>14750612.565747429</v>
      </c>
      <c r="ET62" s="483">
        <v>214966.02128815631</v>
      </c>
      <c r="EU62" s="484">
        <v>1227153.1811473062</v>
      </c>
      <c r="EV62" s="485">
        <v>18339518.666934062</v>
      </c>
      <c r="EW62" s="483">
        <v>295246.35888278391</v>
      </c>
      <c r="EX62" s="484">
        <v>1684076.9396550285</v>
      </c>
      <c r="EY62" s="1176"/>
      <c r="EZ62" s="1245"/>
      <c r="FA62" s="1178"/>
      <c r="FB62" s="485">
        <v>11583247.715439558</v>
      </c>
      <c r="FC62" s="483">
        <v>287797.86208791204</v>
      </c>
      <c r="FD62" s="484">
        <v>1586838.886134726</v>
      </c>
      <c r="FE62" s="485">
        <v>18586669.47201464</v>
      </c>
      <c r="FF62" s="483">
        <v>458891.61232600693</v>
      </c>
      <c r="FG62" s="484">
        <v>2542905.7414992382</v>
      </c>
      <c r="FH62" s="485">
        <v>39858123.548809528</v>
      </c>
      <c r="FI62" s="483">
        <v>277639.05573260074</v>
      </c>
      <c r="FJ62" s="484">
        <v>1582248.2897298164</v>
      </c>
      <c r="FK62" s="485">
        <v>31074276.490439564</v>
      </c>
      <c r="FL62" s="483">
        <v>763145.68375457905</v>
      </c>
      <c r="FM62" s="484">
        <v>4250524.97597491</v>
      </c>
      <c r="FN62" s="1176">
        <v>0</v>
      </c>
      <c r="FO62" s="1245">
        <v>0</v>
      </c>
      <c r="FP62" s="1178">
        <v>0</v>
      </c>
      <c r="FQ62" s="485">
        <v>1081675.3542857142</v>
      </c>
      <c r="FR62" s="483">
        <v>26382.325714285711</v>
      </c>
      <c r="FS62" s="484">
        <v>147690.59576269958</v>
      </c>
      <c r="FT62" s="485">
        <v>2060961.7799999998</v>
      </c>
      <c r="FU62" s="483">
        <v>3774.6552747252745</v>
      </c>
      <c r="FV62" s="484">
        <v>21554.176443304998</v>
      </c>
      <c r="FW62" s="485">
        <v>75384046.549999997</v>
      </c>
      <c r="FX62" s="483">
        <v>433472.61153846158</v>
      </c>
      <c r="FY62" s="484">
        <v>2475231.3714582101</v>
      </c>
      <c r="FZ62" s="1176"/>
      <c r="GA62" s="1245"/>
      <c r="GB62" s="1178"/>
      <c r="GC62" s="1176"/>
      <c r="GD62" s="1245"/>
      <c r="GE62" s="1178"/>
      <c r="GF62" s="1176"/>
      <c r="GG62" s="1245"/>
      <c r="GH62" s="1178"/>
      <c r="GI62" s="1176"/>
      <c r="GJ62" s="1245"/>
      <c r="GK62" s="1178"/>
      <c r="GL62" s="1176"/>
      <c r="GM62" s="1245"/>
      <c r="GN62" s="1178"/>
      <c r="GO62" s="1176"/>
      <c r="GP62" s="1245"/>
      <c r="GQ62" s="1178"/>
      <c r="GR62" s="1176"/>
      <c r="GS62" s="1245"/>
      <c r="GT62" s="1178"/>
      <c r="GU62" s="1176"/>
      <c r="GV62" s="1245"/>
      <c r="GW62" s="1178"/>
      <c r="GX62" s="1176"/>
      <c r="GY62" s="1245"/>
      <c r="GZ62" s="1178"/>
      <c r="HA62" s="1176"/>
      <c r="HB62" s="1245"/>
      <c r="HC62" s="1178"/>
      <c r="HD62" s="1176"/>
      <c r="HE62" s="1245"/>
      <c r="HF62" s="1178"/>
      <c r="HG62" s="485">
        <v>450604.48000000004</v>
      </c>
      <c r="HH62" s="483">
        <v>1557.7409615384615</v>
      </c>
      <c r="HI62" s="484">
        <v>8895.0701704561052</v>
      </c>
      <c r="HJ62" s="485">
        <v>450604.48000000004</v>
      </c>
      <c r="HK62" s="483">
        <v>1557.7409615384615</v>
      </c>
      <c r="HL62" s="484">
        <v>8895.0701704561052</v>
      </c>
      <c r="HM62" s="485"/>
      <c r="HN62" s="483"/>
      <c r="HO62" s="484"/>
      <c r="HP62" s="485"/>
      <c r="HQ62" s="483"/>
      <c r="HR62" s="484"/>
      <c r="HS62" s="485"/>
      <c r="HT62" s="483"/>
      <c r="HU62" s="484"/>
      <c r="HV62" s="485"/>
      <c r="HW62" s="483"/>
      <c r="HX62" s="484"/>
      <c r="HY62" s="485"/>
      <c r="HZ62" s="483"/>
      <c r="IA62" s="484"/>
      <c r="IB62" s="485"/>
      <c r="IC62" s="483"/>
      <c r="ID62" s="484"/>
      <c r="IE62" s="485"/>
      <c r="IF62" s="483"/>
      <c r="IG62" s="484"/>
      <c r="IH62" s="485"/>
      <c r="II62" s="483"/>
      <c r="IJ62" s="484"/>
      <c r="IK62" s="485"/>
      <c r="IL62" s="483"/>
      <c r="IM62" s="484"/>
      <c r="IN62" s="561"/>
      <c r="IO62" s="561"/>
      <c r="IP62" s="561"/>
      <c r="IQ62" s="568"/>
      <c r="IR62" s="1122"/>
      <c r="IS62" s="1122"/>
      <c r="IT62" s="1122"/>
      <c r="IU62" s="1189"/>
      <c r="IV62" s="1189"/>
      <c r="IW62" s="1189"/>
    </row>
    <row r="63" spans="1:262" s="814" customFormat="1" ht="21.75" customHeight="1">
      <c r="A63" s="564">
        <v>45</v>
      </c>
      <c r="B63" s="468"/>
      <c r="C63" s="562" t="s">
        <v>585</v>
      </c>
      <c r="D63" s="562">
        <v>2017</v>
      </c>
      <c r="E63" s="485">
        <v>15229564.177380942</v>
      </c>
      <c r="F63" s="483">
        <v>491561.94309523801</v>
      </c>
      <c r="G63" s="484">
        <v>2199534.7434641235</v>
      </c>
      <c r="H63" s="485">
        <v>6259896.0533333318</v>
      </c>
      <c r="I63" s="483">
        <v>192119.57190476189</v>
      </c>
      <c r="J63" s="484">
        <v>894157.53357600281</v>
      </c>
      <c r="K63" s="485">
        <v>67061488.412678607</v>
      </c>
      <c r="L63" s="483">
        <v>2058755.2592857142</v>
      </c>
      <c r="M63" s="484">
        <v>9579600.6903862748</v>
      </c>
      <c r="N63" s="485">
        <v>16949825.982063495</v>
      </c>
      <c r="O63" s="483">
        <v>528306.26404761907</v>
      </c>
      <c r="P63" s="484">
        <v>2429203.8479290274</v>
      </c>
      <c r="Q63" s="485">
        <v>21772741.050663285</v>
      </c>
      <c r="R63" s="483">
        <v>642982.10357142857</v>
      </c>
      <c r="S63" s="484">
        <v>3084762.3850609493</v>
      </c>
      <c r="T63" s="485">
        <v>21066811.793278385</v>
      </c>
      <c r="U63" s="483">
        <v>610820.36571428576</v>
      </c>
      <c r="V63" s="484">
        <v>2973431.7388519356</v>
      </c>
      <c r="W63" s="485">
        <v>12874060.169981686</v>
      </c>
      <c r="X63" s="483">
        <v>374560.81380952382</v>
      </c>
      <c r="Y63" s="484">
        <v>1818367.3695676127</v>
      </c>
      <c r="Z63" s="485">
        <v>5610123.6962271091</v>
      </c>
      <c r="AA63" s="483">
        <v>165749.88095238095</v>
      </c>
      <c r="AB63" s="484">
        <v>794916.8464845937</v>
      </c>
      <c r="AC63" s="485">
        <v>17235418.615573876</v>
      </c>
      <c r="AD63" s="483">
        <v>500343.63753968262</v>
      </c>
      <c r="AE63" s="484">
        <v>2433270.007297046</v>
      </c>
      <c r="AF63" s="485">
        <v>21880.427380952377</v>
      </c>
      <c r="AG63" s="483">
        <v>666.38928571428573</v>
      </c>
      <c r="AH63" s="484">
        <v>3120.2464277733607</v>
      </c>
      <c r="AI63" s="485">
        <v>7831801.31080586</v>
      </c>
      <c r="AJ63" s="483">
        <v>218069.47404761909</v>
      </c>
      <c r="AK63" s="484">
        <v>1096394.2547801284</v>
      </c>
      <c r="AL63" s="485">
        <v>17871198.909492843</v>
      </c>
      <c r="AM63" s="483">
        <v>491118.82585882989</v>
      </c>
      <c r="AN63" s="484">
        <v>2495347.0028364491</v>
      </c>
      <c r="AO63" s="485">
        <v>18612435.728872787</v>
      </c>
      <c r="AP63" s="483">
        <v>504054.10714853473</v>
      </c>
      <c r="AQ63" s="484">
        <v>2591410.8826459451</v>
      </c>
      <c r="AR63" s="485">
        <v>68524247.572655678</v>
      </c>
      <c r="AS63" s="483">
        <v>1841734.0361904765</v>
      </c>
      <c r="AT63" s="484">
        <v>9526625.7150780801</v>
      </c>
      <c r="AU63" s="485">
        <v>12822539.658443226</v>
      </c>
      <c r="AV63" s="483">
        <v>342972.41952380957</v>
      </c>
      <c r="AW63" s="484">
        <v>1781001.0271184524</v>
      </c>
      <c r="AX63" s="485">
        <v>16570215.829616928</v>
      </c>
      <c r="AY63" s="483">
        <v>444403.11105952383</v>
      </c>
      <c r="AZ63" s="484">
        <v>2302727.9852053784</v>
      </c>
      <c r="BA63" s="485">
        <v>5724913.3004352655</v>
      </c>
      <c r="BB63" s="483">
        <v>152152.4606071428</v>
      </c>
      <c r="BC63" s="484">
        <v>794192.9082343867</v>
      </c>
      <c r="BD63" s="485">
        <v>41541290.789322361</v>
      </c>
      <c r="BE63" s="483">
        <v>1096086.5945238096</v>
      </c>
      <c r="BF63" s="484">
        <v>5754880.1052241763</v>
      </c>
      <c r="BG63" s="485">
        <v>14509330.173415147</v>
      </c>
      <c r="BH63" s="483">
        <v>377744.45222443796</v>
      </c>
      <c r="BI63" s="484">
        <v>2004944.0883486518</v>
      </c>
      <c r="BJ63" s="485">
        <v>19921275.830622707</v>
      </c>
      <c r="BK63" s="483">
        <v>517545.67285714287</v>
      </c>
      <c r="BL63" s="484">
        <v>2751686.9044154189</v>
      </c>
      <c r="BM63" s="485">
        <v>58272563.149525113</v>
      </c>
      <c r="BN63" s="483">
        <v>1498527.1850234743</v>
      </c>
      <c r="BO63" s="484">
        <v>8033707.8184251022</v>
      </c>
      <c r="BP63" s="485">
        <v>68392049.303260103</v>
      </c>
      <c r="BQ63" s="483">
        <v>1723358.6652380954</v>
      </c>
      <c r="BR63" s="484">
        <v>9393424.5063174944</v>
      </c>
      <c r="BS63" s="485">
        <v>10703887.396190476</v>
      </c>
      <c r="BT63" s="483">
        <v>268480.54500000004</v>
      </c>
      <c r="BU63" s="484">
        <v>1468905.476270006</v>
      </c>
      <c r="BV63" s="485">
        <v>5036479.4652014663</v>
      </c>
      <c r="BW63" s="483">
        <v>139468.73809523811</v>
      </c>
      <c r="BX63" s="484">
        <v>747839.52196054359</v>
      </c>
      <c r="BY63" s="485">
        <v>37435133.540677659</v>
      </c>
      <c r="BZ63" s="483">
        <v>965196.38095238095</v>
      </c>
      <c r="CA63" s="484">
        <v>5487093.411129877</v>
      </c>
      <c r="CB63" s="485">
        <v>677132436.84362614</v>
      </c>
      <c r="CC63" s="483">
        <v>17186556.771666665</v>
      </c>
      <c r="CD63" s="484">
        <v>98979323.768822044</v>
      </c>
      <c r="CE63" s="485">
        <v>330033388.49854487</v>
      </c>
      <c r="CF63" s="483">
        <v>8484131.9133950956</v>
      </c>
      <c r="CG63" s="484">
        <v>45496881.864985019</v>
      </c>
      <c r="CH63" s="485">
        <v>420701437.21197796</v>
      </c>
      <c r="CI63" s="483">
        <v>10447458.076190475</v>
      </c>
      <c r="CJ63" s="484">
        <v>57628493.821215108</v>
      </c>
      <c r="CK63" s="485">
        <v>338516482.51684976</v>
      </c>
      <c r="CL63" s="483">
        <v>8809698.8461476695</v>
      </c>
      <c r="CM63" s="484">
        <v>46773815.079627372</v>
      </c>
      <c r="CN63" s="485">
        <v>602065286.58934045</v>
      </c>
      <c r="CO63" s="483">
        <v>14885513.731071426</v>
      </c>
      <c r="CP63" s="484">
        <v>83447127.639171571</v>
      </c>
      <c r="CQ63" s="485">
        <v>342609998.14226186</v>
      </c>
      <c r="CR63" s="483">
        <v>8356942.9624999976</v>
      </c>
      <c r="CS63" s="484">
        <v>47372469.91100312</v>
      </c>
      <c r="CT63" s="485">
        <v>176296656.14521238</v>
      </c>
      <c r="CU63" s="483">
        <v>4203492.6640195353</v>
      </c>
      <c r="CV63" s="484">
        <v>23733008.57882911</v>
      </c>
      <c r="CW63" s="485">
        <v>42938399.549974352</v>
      </c>
      <c r="CX63" s="483">
        <v>916067.76532600739</v>
      </c>
      <c r="CY63" s="484">
        <v>5198757.6236358145</v>
      </c>
      <c r="CZ63" s="485">
        <v>24558823.219974354</v>
      </c>
      <c r="DA63" s="483">
        <v>583271.61517948704</v>
      </c>
      <c r="DB63" s="484">
        <v>3294965.4128599311</v>
      </c>
      <c r="DC63" s="485">
        <v>14747153.551180299</v>
      </c>
      <c r="DD63" s="483">
        <v>214966.02128815631</v>
      </c>
      <c r="DE63" s="484">
        <v>1226915.8235382573</v>
      </c>
      <c r="DF63" s="1176"/>
      <c r="DG63" s="1245"/>
      <c r="DH63" s="1178"/>
      <c r="DI63" s="1176"/>
      <c r="DJ63" s="1245"/>
      <c r="DK63" s="1178"/>
      <c r="DL63" s="485">
        <v>14747153.551180299</v>
      </c>
      <c r="DM63" s="483">
        <v>214966.02128815631</v>
      </c>
      <c r="DN63" s="484">
        <v>1226915.8235382573</v>
      </c>
      <c r="DO63" s="485">
        <v>14747153.551180299</v>
      </c>
      <c r="DP63" s="483">
        <v>214966.02128815631</v>
      </c>
      <c r="DQ63" s="484">
        <v>1226915.8235382573</v>
      </c>
      <c r="DR63" s="485">
        <v>31239305.194002647</v>
      </c>
      <c r="DS63" s="483">
        <v>465742.80600427359</v>
      </c>
      <c r="DT63" s="484">
        <v>2658611.3706837599</v>
      </c>
      <c r="DU63" s="485">
        <v>31239305.194002647</v>
      </c>
      <c r="DV63" s="483">
        <v>465742.80600427359</v>
      </c>
      <c r="DW63" s="484">
        <v>2658611.3706837599</v>
      </c>
      <c r="DX63" s="485">
        <v>43917206.174002647</v>
      </c>
      <c r="DY63" s="483">
        <v>652294.70909951138</v>
      </c>
      <c r="DZ63" s="484">
        <v>3723870.2049739398</v>
      </c>
      <c r="EA63" s="485">
        <v>43917206.174002647</v>
      </c>
      <c r="EB63" s="483">
        <v>652294.70909951138</v>
      </c>
      <c r="EC63" s="484">
        <v>3723870.2049739398</v>
      </c>
      <c r="ED63" s="485">
        <v>30818452.241256405</v>
      </c>
      <c r="EE63" s="483">
        <v>697633.41274358949</v>
      </c>
      <c r="EF63" s="484">
        <v>3942807.1776431915</v>
      </c>
      <c r="EG63" s="485">
        <v>24558823.219974354</v>
      </c>
      <c r="EH63" s="483">
        <v>583271.61517948704</v>
      </c>
      <c r="EI63" s="484">
        <v>3294965.4128599311</v>
      </c>
      <c r="EJ63" s="485">
        <v>27091681.673681322</v>
      </c>
      <c r="EK63" s="483">
        <v>653427.82601953601</v>
      </c>
      <c r="EL63" s="484">
        <v>3685670.3953424199</v>
      </c>
      <c r="EM63" s="485">
        <v>27091681.673681322</v>
      </c>
      <c r="EN63" s="483">
        <v>653427.82601953601</v>
      </c>
      <c r="EO63" s="483">
        <v>3685670.3953424199</v>
      </c>
      <c r="EP63" s="485">
        <v>14750890.90832749</v>
      </c>
      <c r="EQ63" s="483">
        <v>214966.02128815631</v>
      </c>
      <c r="ER63" s="484">
        <v>1227172.28101752</v>
      </c>
      <c r="ES63" s="485">
        <v>14750612.565747429</v>
      </c>
      <c r="ET63" s="483">
        <v>214966.02128815631</v>
      </c>
      <c r="EU63" s="484">
        <v>1227153.1811473062</v>
      </c>
      <c r="EV63" s="485">
        <v>18339518.666934062</v>
      </c>
      <c r="EW63" s="483">
        <v>295246.35888278391</v>
      </c>
      <c r="EX63" s="484">
        <v>1684076.9396550285</v>
      </c>
      <c r="EY63" s="1176"/>
      <c r="EZ63" s="1245"/>
      <c r="FA63" s="1178"/>
      <c r="FB63" s="485">
        <v>11583247.715439558</v>
      </c>
      <c r="FC63" s="483">
        <v>287797.86208791204</v>
      </c>
      <c r="FD63" s="484">
        <v>1586838.886134726</v>
      </c>
      <c r="FE63" s="485">
        <v>18586669.47201464</v>
      </c>
      <c r="FF63" s="483">
        <v>458891.61232600693</v>
      </c>
      <c r="FG63" s="484">
        <v>2542905.7414992382</v>
      </c>
      <c r="FH63" s="485">
        <v>39858123.548809528</v>
      </c>
      <c r="FI63" s="483">
        <v>277639.05573260074</v>
      </c>
      <c r="FJ63" s="484">
        <v>1582248.2897298164</v>
      </c>
      <c r="FK63" s="485">
        <v>31074276.490439564</v>
      </c>
      <c r="FL63" s="483">
        <v>763145.68375457905</v>
      </c>
      <c r="FM63" s="484">
        <v>4250524.97597491</v>
      </c>
      <c r="FN63" s="1176">
        <v>0</v>
      </c>
      <c r="FO63" s="1245">
        <v>0</v>
      </c>
      <c r="FP63" s="1178">
        <v>0</v>
      </c>
      <c r="FQ63" s="485">
        <v>1081675.3542857142</v>
      </c>
      <c r="FR63" s="483">
        <v>26382.325714285711</v>
      </c>
      <c r="FS63" s="484">
        <v>147690.59576269958</v>
      </c>
      <c r="FT63" s="485">
        <v>2060961.7799999998</v>
      </c>
      <c r="FU63" s="483">
        <v>3774.6552747252745</v>
      </c>
      <c r="FV63" s="484">
        <v>21554.176443304998</v>
      </c>
      <c r="FW63" s="485">
        <v>75384046.549999997</v>
      </c>
      <c r="FX63" s="483">
        <v>433472.61153846158</v>
      </c>
      <c r="FY63" s="484">
        <v>2475231.3714582101</v>
      </c>
      <c r="FZ63" s="1176"/>
      <c r="GA63" s="1245"/>
      <c r="GB63" s="1178"/>
      <c r="GC63" s="1176"/>
      <c r="GD63" s="1245"/>
      <c r="GE63" s="1178"/>
      <c r="GF63" s="1176"/>
      <c r="GG63" s="1245"/>
      <c r="GH63" s="1178"/>
      <c r="GI63" s="1176"/>
      <c r="GJ63" s="1245"/>
      <c r="GK63" s="1178"/>
      <c r="GL63" s="1176"/>
      <c r="GM63" s="1245"/>
      <c r="GN63" s="1178"/>
      <c r="GO63" s="1176"/>
      <c r="GP63" s="1245"/>
      <c r="GQ63" s="1178"/>
      <c r="GR63" s="1176"/>
      <c r="GS63" s="1245"/>
      <c r="GT63" s="1178"/>
      <c r="GU63" s="1176"/>
      <c r="GV63" s="1245"/>
      <c r="GW63" s="1178"/>
      <c r="GX63" s="1176"/>
      <c r="GY63" s="1245"/>
      <c r="GZ63" s="1178"/>
      <c r="HA63" s="1176"/>
      <c r="HB63" s="1245"/>
      <c r="HC63" s="1178"/>
      <c r="HD63" s="1176"/>
      <c r="HE63" s="1245"/>
      <c r="HF63" s="1178"/>
      <c r="HG63" s="485">
        <v>450604.48000000004</v>
      </c>
      <c r="HH63" s="483">
        <v>1557.7409615384615</v>
      </c>
      <c r="HI63" s="484">
        <v>8895.0701704561052</v>
      </c>
      <c r="HJ63" s="485">
        <v>450604.48000000004</v>
      </c>
      <c r="HK63" s="483">
        <v>1557.7409615384615</v>
      </c>
      <c r="HL63" s="484">
        <v>8895.0701704561052</v>
      </c>
      <c r="HM63" s="485"/>
      <c r="HN63" s="483"/>
      <c r="HO63" s="484"/>
      <c r="HP63" s="485"/>
      <c r="HQ63" s="483"/>
      <c r="HR63" s="484"/>
      <c r="HS63" s="485"/>
      <c r="HT63" s="483"/>
      <c r="HU63" s="484"/>
      <c r="HV63" s="485"/>
      <c r="HW63" s="483"/>
      <c r="HX63" s="484"/>
      <c r="HY63" s="485"/>
      <c r="HZ63" s="483"/>
      <c r="IA63" s="484"/>
      <c r="IB63" s="485"/>
      <c r="IC63" s="483"/>
      <c r="ID63" s="484"/>
      <c r="IE63" s="485"/>
      <c r="IF63" s="483"/>
      <c r="IG63" s="484"/>
      <c r="IH63" s="485"/>
      <c r="II63" s="483"/>
      <c r="IJ63" s="484"/>
      <c r="IK63" s="485"/>
      <c r="IL63" s="483"/>
      <c r="IM63" s="484"/>
      <c r="IN63" s="561"/>
      <c r="IO63" s="561"/>
      <c r="IP63" s="561"/>
      <c r="IQ63" s="568"/>
      <c r="IR63" s="1122"/>
      <c r="IS63" s="1122"/>
      <c r="IT63" s="1122"/>
      <c r="IU63" s="1189"/>
      <c r="IV63" s="1189"/>
      <c r="IW63" s="1189"/>
    </row>
    <row r="64" spans="1:262" s="814" customFormat="1" ht="21.75" customHeight="1">
      <c r="A64" s="564">
        <v>46</v>
      </c>
      <c r="B64" s="468"/>
      <c r="C64" s="566" t="s">
        <v>696</v>
      </c>
      <c r="D64" s="566">
        <v>2018</v>
      </c>
      <c r="E64" s="485">
        <v>14738002.624285715</v>
      </c>
      <c r="F64" s="483">
        <v>491561.95238095237</v>
      </c>
      <c r="G64" s="484">
        <v>1953369.2779966576</v>
      </c>
      <c r="H64" s="485">
        <v>6067776.4614285706</v>
      </c>
      <c r="I64" s="483">
        <v>192119.57142857142</v>
      </c>
      <c r="J64" s="484">
        <v>793959.61092610215</v>
      </c>
      <c r="K64" s="485">
        <v>65002733.263392881</v>
      </c>
      <c r="L64" s="483">
        <v>2058755.2619047621</v>
      </c>
      <c r="M64" s="484">
        <v>8506133.1116611622</v>
      </c>
      <c r="N64" s="485">
        <v>16421519.628015876</v>
      </c>
      <c r="O64" s="483">
        <v>528306.26190476189</v>
      </c>
      <c r="P64" s="484">
        <v>2157095.3388193902</v>
      </c>
      <c r="Q64" s="485">
        <v>21129758.597091857</v>
      </c>
      <c r="R64" s="483">
        <v>642982.09523809527</v>
      </c>
      <c r="S64" s="484">
        <v>2738763.7756418395</v>
      </c>
      <c r="T64" s="485">
        <v>20455991.0675641</v>
      </c>
      <c r="U64" s="483">
        <v>610820.35714285716</v>
      </c>
      <c r="V64" s="484">
        <v>2639773.5577631402</v>
      </c>
      <c r="W64" s="485">
        <v>12499499.176172163</v>
      </c>
      <c r="X64" s="483">
        <v>374560.80952380953</v>
      </c>
      <c r="Y64" s="484">
        <v>1614339.3553728266</v>
      </c>
      <c r="Z64" s="485">
        <v>5444373.8152747285</v>
      </c>
      <c r="AA64" s="483">
        <v>165749.88095238095</v>
      </c>
      <c r="AB64" s="484">
        <v>705756.94496555103</v>
      </c>
      <c r="AC64" s="485">
        <v>16735075.201367527</v>
      </c>
      <c r="AD64" s="483">
        <v>500343.64285714284</v>
      </c>
      <c r="AE64" s="484">
        <v>2160233.123659458</v>
      </c>
      <c r="AF64" s="485">
        <v>21213.688095238093</v>
      </c>
      <c r="AG64" s="483">
        <v>666.38095238095241</v>
      </c>
      <c r="AH64" s="484">
        <v>2770.4872856127022</v>
      </c>
      <c r="AI64" s="485">
        <v>7613731.9267582409</v>
      </c>
      <c r="AJ64" s="483">
        <v>218069.47619047618</v>
      </c>
      <c r="AK64" s="484">
        <v>973247.0527956906</v>
      </c>
      <c r="AL64" s="485">
        <v>17380080.397563156</v>
      </c>
      <c r="AM64" s="483">
        <v>491118.83333333337</v>
      </c>
      <c r="AN64" s="484">
        <v>2214983.965714464</v>
      </c>
      <c r="AO64" s="485">
        <v>18108382.121485792</v>
      </c>
      <c r="AP64" s="483">
        <v>504054.11904761905</v>
      </c>
      <c r="AQ64" s="484">
        <v>2300156.7738684807</v>
      </c>
      <c r="AR64" s="485">
        <v>66563714.016465187</v>
      </c>
      <c r="AS64" s="483">
        <v>1838905.4761904762</v>
      </c>
      <c r="AT64" s="484">
        <v>8441111.165115945</v>
      </c>
      <c r="AU64" s="485">
        <v>12479567.618919415</v>
      </c>
      <c r="AV64" s="483">
        <v>342972.42857142858</v>
      </c>
      <c r="AW64" s="484">
        <v>1580774.0378473049</v>
      </c>
      <c r="AX64" s="485">
        <v>16125813.054057404</v>
      </c>
      <c r="AY64" s="483">
        <v>444403.11904761905</v>
      </c>
      <c r="AZ64" s="484">
        <v>2043862.1675272603</v>
      </c>
      <c r="BA64" s="485">
        <v>5572760.4943281244</v>
      </c>
      <c r="BB64" s="483">
        <v>152152.45238095237</v>
      </c>
      <c r="BC64" s="484">
        <v>704893.71062221052</v>
      </c>
      <c r="BD64" s="485">
        <v>40445204.224798545</v>
      </c>
      <c r="BE64" s="483">
        <v>1096086.5952380951</v>
      </c>
      <c r="BF64" s="484">
        <v>5107695.0423969394</v>
      </c>
      <c r="BG64" s="485">
        <v>14131585.727764314</v>
      </c>
      <c r="BH64" s="483">
        <v>377744.45238095237</v>
      </c>
      <c r="BI64" s="484">
        <v>1779403.5554518076</v>
      </c>
      <c r="BJ64" s="485">
        <v>19399029.897765566</v>
      </c>
      <c r="BK64" s="483">
        <v>517433.76190476189</v>
      </c>
      <c r="BL64" s="484">
        <v>2441550.9396058451</v>
      </c>
      <c r="BM64" s="485">
        <v>62148121.193515718</v>
      </c>
      <c r="BN64" s="483">
        <v>1626481.5952380951</v>
      </c>
      <c r="BO64" s="484">
        <v>7790721.156725958</v>
      </c>
      <c r="BP64" s="485">
        <v>66664574.698021986</v>
      </c>
      <c r="BQ64" s="483">
        <v>1723260.6666666665</v>
      </c>
      <c r="BR64" s="484">
        <v>8335470.3491403069</v>
      </c>
      <c r="BS64" s="485">
        <v>10435406.961190475</v>
      </c>
      <c r="BT64" s="483">
        <v>268480.54761904763</v>
      </c>
      <c r="BU64" s="484">
        <v>1303529.5112087582</v>
      </c>
      <c r="BV64" s="485">
        <v>4897010.7271062285</v>
      </c>
      <c r="BW64" s="483">
        <v>139468.73809523811</v>
      </c>
      <c r="BX64" s="484">
        <v>625184.90581437072</v>
      </c>
      <c r="BY64" s="485">
        <v>36469937.159725279</v>
      </c>
      <c r="BZ64" s="483">
        <v>965196.38095238095</v>
      </c>
      <c r="CA64" s="484">
        <v>4582512.96474656</v>
      </c>
      <c r="CB64" s="485">
        <v>659838952.66195965</v>
      </c>
      <c r="CC64" s="483">
        <v>17184010.880952381</v>
      </c>
      <c r="CD64" s="484">
        <v>82630967.25063175</v>
      </c>
      <c r="CE64" s="485">
        <v>321549256.22255576</v>
      </c>
      <c r="CF64" s="483">
        <v>8484131.9047619049</v>
      </c>
      <c r="CG64" s="484">
        <v>40377399.281296544</v>
      </c>
      <c r="CH64" s="485">
        <v>410411335.93578756</v>
      </c>
      <c r="CI64" s="483">
        <v>10451204.666666666</v>
      </c>
      <c r="CJ64" s="484">
        <v>51158369.17741657</v>
      </c>
      <c r="CK64" s="485">
        <v>329706784.13249999</v>
      </c>
      <c r="CL64" s="483">
        <v>8809698.8571428563</v>
      </c>
      <c r="CM64" s="484">
        <v>41512080.898782864</v>
      </c>
      <c r="CN64" s="485">
        <v>587254037.15326905</v>
      </c>
      <c r="CO64" s="483">
        <v>14887281.928571431</v>
      </c>
      <c r="CP64" s="484">
        <v>73134812.166723475</v>
      </c>
      <c r="CQ64" s="1176">
        <v>334327319.75476193</v>
      </c>
      <c r="CR64" s="1245">
        <v>8358711.1666666679</v>
      </c>
      <c r="CS64" s="1178">
        <v>41519386.845041469</v>
      </c>
      <c r="CT64" s="485">
        <v>174138553.67452627</v>
      </c>
      <c r="CU64" s="483">
        <v>4283105.230769231</v>
      </c>
      <c r="CV64" s="484">
        <v>21470381.478473008</v>
      </c>
      <c r="CW64" s="485">
        <v>63528885.924648352</v>
      </c>
      <c r="CX64" s="483">
        <v>1341836.7692307692</v>
      </c>
      <c r="CY64" s="484">
        <v>6824760.3758466169</v>
      </c>
      <c r="CZ64" s="485">
        <v>47639887.074794874</v>
      </c>
      <c r="DA64" s="483">
        <v>913653.79853479844</v>
      </c>
      <c r="DB64" s="484">
        <v>4648727.5024402123</v>
      </c>
      <c r="DC64" s="485">
        <v>164431352.60878104</v>
      </c>
      <c r="DD64" s="483">
        <v>3052774.5842490839</v>
      </c>
      <c r="DE64" s="484">
        <v>15752824.120942131</v>
      </c>
      <c r="DF64" s="485">
        <v>125948110</v>
      </c>
      <c r="DG64" s="483">
        <v>2038279.6355311356</v>
      </c>
      <c r="DH64" s="484">
        <v>10529391.457864624</v>
      </c>
      <c r="DI64" s="485">
        <v>65344588</v>
      </c>
      <c r="DJ64" s="483">
        <v>975260.89194139198</v>
      </c>
      <c r="DK64" s="484">
        <v>5038024.9725260353</v>
      </c>
      <c r="DL64" s="485">
        <v>48375636.608781032</v>
      </c>
      <c r="DM64" s="483">
        <v>892291.21611721627</v>
      </c>
      <c r="DN64" s="484">
        <v>4592317.7078324081</v>
      </c>
      <c r="DO64" s="485">
        <v>87724588.608781025</v>
      </c>
      <c r="DP64" s="483">
        <v>1428689.474358974</v>
      </c>
      <c r="DQ64" s="484">
        <v>7365226.4608283266</v>
      </c>
      <c r="DR64" s="485">
        <v>48346393.805887267</v>
      </c>
      <c r="DS64" s="483">
        <v>1116292.2435897437</v>
      </c>
      <c r="DT64" s="484">
        <v>5721000.4898044551</v>
      </c>
      <c r="DU64" s="485">
        <v>48346393.805887267</v>
      </c>
      <c r="DV64" s="483">
        <v>1116292.2435897437</v>
      </c>
      <c r="DW64" s="484">
        <v>5721000.4898044551</v>
      </c>
      <c r="DX64" s="485">
        <v>46812613.902792029</v>
      </c>
      <c r="DY64" s="483">
        <v>1092189.5494505498</v>
      </c>
      <c r="DZ64" s="484">
        <v>5578331.392257059</v>
      </c>
      <c r="EA64" s="485">
        <v>46812612.902792029</v>
      </c>
      <c r="EB64" s="483">
        <v>1092189.5476190476</v>
      </c>
      <c r="EC64" s="484">
        <v>5578331.3815604672</v>
      </c>
      <c r="ED64" s="485">
        <v>30173643.828512821</v>
      </c>
      <c r="EE64" s="483">
        <v>743679.03663003666</v>
      </c>
      <c r="EF64" s="484">
        <v>3734129.7669744878</v>
      </c>
      <c r="EG64" s="485">
        <v>24088516.074794874</v>
      </c>
      <c r="EH64" s="483">
        <v>593745.37362637359</v>
      </c>
      <c r="EI64" s="484">
        <v>2977509.6573470477</v>
      </c>
      <c r="EJ64" s="485">
        <v>27083984.980995115</v>
      </c>
      <c r="EK64" s="483">
        <v>659567.71978021972</v>
      </c>
      <c r="EL64" s="484">
        <v>3303680.8440025025</v>
      </c>
      <c r="EM64" s="485">
        <v>27083984.980995115</v>
      </c>
      <c r="EN64" s="483">
        <v>659567.71978021972</v>
      </c>
      <c r="EO64" s="483">
        <v>3303680.8440025025</v>
      </c>
      <c r="EP64" s="485">
        <v>15430943.965928223</v>
      </c>
      <c r="EQ64" s="483">
        <v>370082.02747252752</v>
      </c>
      <c r="ER64" s="484">
        <v>1890122.3292067626</v>
      </c>
      <c r="ES64" s="485">
        <v>15430665.623348162</v>
      </c>
      <c r="ET64" s="483">
        <v>370082.02747252752</v>
      </c>
      <c r="EU64" s="484">
        <v>1890094.9107973434</v>
      </c>
      <c r="EV64" s="485">
        <v>21049154.53205128</v>
      </c>
      <c r="EW64" s="483">
        <v>471208.28754578752</v>
      </c>
      <c r="EX64" s="484">
        <v>2404812.9669401594</v>
      </c>
      <c r="EY64" s="485">
        <v>14368655</v>
      </c>
      <c r="EZ64" s="483">
        <v>223345.46703296702</v>
      </c>
      <c r="FA64" s="484">
        <v>1153763.1106817704</v>
      </c>
      <c r="FB64" s="485">
        <v>11289046.133351648</v>
      </c>
      <c r="FC64" s="483">
        <v>287646.02380952379</v>
      </c>
      <c r="FD64" s="484">
        <v>1407364.2622738008</v>
      </c>
      <c r="FE64" s="485">
        <v>18353372.699688647</v>
      </c>
      <c r="FF64" s="483">
        <v>464362.66666666674</v>
      </c>
      <c r="FG64" s="484">
        <v>2284765.0201002583</v>
      </c>
      <c r="FH64" s="485">
        <v>42538575.213076927</v>
      </c>
      <c r="FI64" s="483">
        <v>998750.58424908423</v>
      </c>
      <c r="FJ64" s="484">
        <v>5123158.4804380666</v>
      </c>
      <c r="FK64" s="485">
        <v>30311130.706684984</v>
      </c>
      <c r="FL64" s="483">
        <v>762610.47619047621</v>
      </c>
      <c r="FM64" s="484">
        <v>3769058.0962847713</v>
      </c>
      <c r="FN64" s="1176">
        <v>0</v>
      </c>
      <c r="FO64" s="1245">
        <v>0</v>
      </c>
      <c r="FP64" s="1178">
        <v>0</v>
      </c>
      <c r="FQ64" s="485">
        <v>1055293.3485714286</v>
      </c>
      <c r="FR64" s="483">
        <v>26382.333333333332</v>
      </c>
      <c r="FS64" s="484">
        <v>131052.9313065785</v>
      </c>
      <c r="FT64" s="485">
        <v>22086187.344725274</v>
      </c>
      <c r="FU64" s="483">
        <v>389138.72161172162</v>
      </c>
      <c r="FV64" s="484">
        <v>2009944.6838635812</v>
      </c>
      <c r="FW64" s="485">
        <v>154527405.38846153</v>
      </c>
      <c r="FX64" s="483">
        <v>2298868.9963369966</v>
      </c>
      <c r="FY64" s="484">
        <v>11848761.041562598</v>
      </c>
      <c r="FZ64" s="485">
        <v>22306913</v>
      </c>
      <c r="GA64" s="483">
        <v>361856.29304029304</v>
      </c>
      <c r="GB64" s="484">
        <v>1869285.4966978931</v>
      </c>
      <c r="GC64" s="485"/>
      <c r="GD64" s="483"/>
      <c r="GE64" s="484"/>
      <c r="GF64" s="485"/>
      <c r="GG64" s="483"/>
      <c r="GH64" s="484"/>
      <c r="GI64" s="485"/>
      <c r="GJ64" s="483"/>
      <c r="GK64" s="484"/>
      <c r="GL64" s="485"/>
      <c r="GM64" s="483"/>
      <c r="GN64" s="484"/>
      <c r="GO64" s="485">
        <v>2659068</v>
      </c>
      <c r="GP64" s="483">
        <v>37192.729624542138</v>
      </c>
      <c r="GQ64" s="484">
        <v>192131.05148905385</v>
      </c>
      <c r="GR64" s="485">
        <v>2659068</v>
      </c>
      <c r="GS64" s="483">
        <v>37192.729624542138</v>
      </c>
      <c r="GT64" s="484">
        <v>192131.05148905385</v>
      </c>
      <c r="GU64" s="485"/>
      <c r="GV64" s="483"/>
      <c r="GW64" s="484"/>
      <c r="GX64" s="485">
        <v>572883.95000000158</v>
      </c>
      <c r="GY64" s="483">
        <v>8388.9183150183362</v>
      </c>
      <c r="GZ64" s="484">
        <v>43335.665679582307</v>
      </c>
      <c r="HA64" s="485"/>
      <c r="HB64" s="483"/>
      <c r="HC64" s="484"/>
      <c r="HD64" s="485"/>
      <c r="HE64" s="483"/>
      <c r="HF64" s="484"/>
      <c r="HG64" s="485">
        <v>449046.26007326005</v>
      </c>
      <c r="HH64" s="483">
        <v>10728.6780952381</v>
      </c>
      <c r="HI64" s="484">
        <v>55267.94365274311</v>
      </c>
      <c r="HJ64" s="485">
        <v>449046.26007326005</v>
      </c>
      <c r="HK64" s="483">
        <v>10728.6780952381</v>
      </c>
      <c r="HL64" s="484">
        <v>55267.94365274311</v>
      </c>
      <c r="HM64" s="485"/>
      <c r="HN64" s="483"/>
      <c r="HO64" s="484"/>
      <c r="HP64" s="485"/>
      <c r="HQ64" s="483"/>
      <c r="HR64" s="484"/>
      <c r="HS64" s="485"/>
      <c r="HT64" s="483"/>
      <c r="HU64" s="484"/>
      <c r="HV64" s="485"/>
      <c r="HW64" s="483"/>
      <c r="HX64" s="484"/>
      <c r="HY64" s="485"/>
      <c r="HZ64" s="483"/>
      <c r="IA64" s="484"/>
      <c r="IB64" s="485"/>
      <c r="IC64" s="483"/>
      <c r="ID64" s="484"/>
      <c r="IE64" s="485"/>
      <c r="IF64" s="483"/>
      <c r="IG64" s="484"/>
      <c r="IH64" s="485"/>
      <c r="II64" s="483"/>
      <c r="IJ64" s="484"/>
      <c r="IK64" s="485"/>
      <c r="IL64" s="483"/>
      <c r="IM64" s="484"/>
      <c r="IN64" s="561"/>
      <c r="IO64" s="561"/>
      <c r="IP64" s="561"/>
      <c r="IQ64" s="561"/>
      <c r="IR64" s="1122"/>
      <c r="IS64" s="1122"/>
      <c r="IT64" s="1122"/>
      <c r="IU64" s="1189"/>
      <c r="IV64" s="1189"/>
      <c r="IW64" s="1189"/>
    </row>
    <row r="65" spans="1:257" s="814" customFormat="1" ht="21.75" customHeight="1">
      <c r="A65" s="564">
        <v>47</v>
      </c>
      <c r="B65" s="468"/>
      <c r="C65" s="566" t="s">
        <v>585</v>
      </c>
      <c r="D65" s="566">
        <v>2018</v>
      </c>
      <c r="E65" s="485">
        <v>14738002.624285715</v>
      </c>
      <c r="F65" s="483">
        <v>491561.95238095237</v>
      </c>
      <c r="G65" s="484">
        <v>1953369.2779966576</v>
      </c>
      <c r="H65" s="485">
        <v>6067776.4614285706</v>
      </c>
      <c r="I65" s="483">
        <v>192119.57142857142</v>
      </c>
      <c r="J65" s="484">
        <v>793959.61092610215</v>
      </c>
      <c r="K65" s="485">
        <v>65002733.263392881</v>
      </c>
      <c r="L65" s="483">
        <v>2058755.2619047621</v>
      </c>
      <c r="M65" s="484">
        <v>8506133.1116611622</v>
      </c>
      <c r="N65" s="485">
        <v>16421519.628015876</v>
      </c>
      <c r="O65" s="483">
        <v>528306.26190476189</v>
      </c>
      <c r="P65" s="484">
        <v>2157095.3388193902</v>
      </c>
      <c r="Q65" s="485">
        <v>21129758.597091857</v>
      </c>
      <c r="R65" s="483">
        <v>642982.09523809527</v>
      </c>
      <c r="S65" s="484">
        <v>2738763.7756418395</v>
      </c>
      <c r="T65" s="485">
        <v>20455991.0675641</v>
      </c>
      <c r="U65" s="483">
        <v>610820.35714285716</v>
      </c>
      <c r="V65" s="484">
        <v>2639773.5577631402</v>
      </c>
      <c r="W65" s="485">
        <v>12499499.176172163</v>
      </c>
      <c r="X65" s="483">
        <v>374560.80952380953</v>
      </c>
      <c r="Y65" s="484">
        <v>1614339.3553728266</v>
      </c>
      <c r="Z65" s="485">
        <v>5444373.8152747285</v>
      </c>
      <c r="AA65" s="483">
        <v>165749.88095238095</v>
      </c>
      <c r="AB65" s="484">
        <v>705756.94496555103</v>
      </c>
      <c r="AC65" s="485">
        <v>16735075.201367527</v>
      </c>
      <c r="AD65" s="483">
        <v>500343.64285714284</v>
      </c>
      <c r="AE65" s="484">
        <v>2160233.123659458</v>
      </c>
      <c r="AF65" s="485">
        <v>21213.688095238093</v>
      </c>
      <c r="AG65" s="483">
        <v>666.38095238095241</v>
      </c>
      <c r="AH65" s="484">
        <v>2770.4872856127022</v>
      </c>
      <c r="AI65" s="485">
        <v>7613731.9267582409</v>
      </c>
      <c r="AJ65" s="483">
        <v>218069.47619047618</v>
      </c>
      <c r="AK65" s="484">
        <v>973247.0527956906</v>
      </c>
      <c r="AL65" s="485">
        <v>17380080.397563156</v>
      </c>
      <c r="AM65" s="483">
        <v>491118.83333333337</v>
      </c>
      <c r="AN65" s="484">
        <v>2214983.965714464</v>
      </c>
      <c r="AO65" s="485">
        <v>18108382.121485792</v>
      </c>
      <c r="AP65" s="483">
        <v>504054.11904761905</v>
      </c>
      <c r="AQ65" s="484">
        <v>2300156.7738684807</v>
      </c>
      <c r="AR65" s="485">
        <v>66563714.016465187</v>
      </c>
      <c r="AS65" s="483">
        <v>1838905.4761904762</v>
      </c>
      <c r="AT65" s="484">
        <v>8441111.165115945</v>
      </c>
      <c r="AU65" s="485">
        <v>12479567.618919415</v>
      </c>
      <c r="AV65" s="483">
        <v>342972.42857142858</v>
      </c>
      <c r="AW65" s="484">
        <v>1580774.0378473049</v>
      </c>
      <c r="AX65" s="485">
        <v>16125813.054057404</v>
      </c>
      <c r="AY65" s="483">
        <v>444403.11904761905</v>
      </c>
      <c r="AZ65" s="484">
        <v>2043862.1675272603</v>
      </c>
      <c r="BA65" s="485">
        <v>5572760.4943281244</v>
      </c>
      <c r="BB65" s="483">
        <v>152152.45238095237</v>
      </c>
      <c r="BC65" s="484">
        <v>704893.71062221052</v>
      </c>
      <c r="BD65" s="485">
        <v>40445204.224798545</v>
      </c>
      <c r="BE65" s="483">
        <v>1096086.5952380951</v>
      </c>
      <c r="BF65" s="484">
        <v>5107695.0423969394</v>
      </c>
      <c r="BG65" s="485">
        <v>14131585.727764314</v>
      </c>
      <c r="BH65" s="483">
        <v>377744.45238095237</v>
      </c>
      <c r="BI65" s="484">
        <v>1779403.5554518076</v>
      </c>
      <c r="BJ65" s="485">
        <v>19399029.897765566</v>
      </c>
      <c r="BK65" s="483">
        <v>517433.76190476189</v>
      </c>
      <c r="BL65" s="484">
        <v>2441550.9396058451</v>
      </c>
      <c r="BM65" s="485">
        <v>62148121.193515718</v>
      </c>
      <c r="BN65" s="483">
        <v>1626481.5952380951</v>
      </c>
      <c r="BO65" s="484">
        <v>7790721.156725958</v>
      </c>
      <c r="BP65" s="485">
        <v>66664574.698021986</v>
      </c>
      <c r="BQ65" s="483">
        <v>1723260.6666666665</v>
      </c>
      <c r="BR65" s="484">
        <v>8335470.3491403069</v>
      </c>
      <c r="BS65" s="485">
        <v>10435406.961190475</v>
      </c>
      <c r="BT65" s="483">
        <v>268480.54761904763</v>
      </c>
      <c r="BU65" s="484">
        <v>1303529.5112087582</v>
      </c>
      <c r="BV65" s="485">
        <v>4897010.7271062285</v>
      </c>
      <c r="BW65" s="483">
        <v>139468.73809523811</v>
      </c>
      <c r="BX65" s="484">
        <v>660863.66537372232</v>
      </c>
      <c r="BY65" s="485">
        <v>36469937.159725279</v>
      </c>
      <c r="BZ65" s="483">
        <v>965196.38095238095</v>
      </c>
      <c r="CA65" s="484">
        <v>4848226.5176828457</v>
      </c>
      <c r="CB65" s="485">
        <v>659838952.66195965</v>
      </c>
      <c r="CC65" s="483">
        <v>17184010.880952381</v>
      </c>
      <c r="CD65" s="484">
        <v>87438437.899941951</v>
      </c>
      <c r="CE65" s="485">
        <v>321549256.22255576</v>
      </c>
      <c r="CF65" s="483">
        <v>8484131.9047619049</v>
      </c>
      <c r="CG65" s="484">
        <v>40377399.281296544</v>
      </c>
      <c r="CH65" s="485">
        <v>410411335.93578756</v>
      </c>
      <c r="CI65" s="483">
        <v>10451204.666666666</v>
      </c>
      <c r="CJ65" s="484">
        <v>51158369.17741657</v>
      </c>
      <c r="CK65" s="485">
        <v>329706784.13249999</v>
      </c>
      <c r="CL65" s="483">
        <v>8809698.8571428563</v>
      </c>
      <c r="CM65" s="484">
        <v>41512080.898782864</v>
      </c>
      <c r="CN65" s="485">
        <v>587254037.15326905</v>
      </c>
      <c r="CO65" s="483">
        <v>14887281.928571431</v>
      </c>
      <c r="CP65" s="484">
        <v>73990538.108913973</v>
      </c>
      <c r="CQ65" s="1176">
        <v>334327319.75476193</v>
      </c>
      <c r="CR65" s="1245">
        <v>8358711.1666666679</v>
      </c>
      <c r="CS65" s="1178">
        <v>42006556.864483163</v>
      </c>
      <c r="CT65" s="485">
        <v>174138553.67452627</v>
      </c>
      <c r="CU65" s="483">
        <v>4283105.230769231</v>
      </c>
      <c r="CV65" s="484">
        <v>21470381.478473008</v>
      </c>
      <c r="CW65" s="485">
        <v>63528885.924648352</v>
      </c>
      <c r="CX65" s="483">
        <v>1341836.7692307692</v>
      </c>
      <c r="CY65" s="484">
        <v>6824760.3758466169</v>
      </c>
      <c r="CZ65" s="485">
        <v>47639887.074794874</v>
      </c>
      <c r="DA65" s="483">
        <v>913653.79853479844</v>
      </c>
      <c r="DB65" s="484">
        <v>4648727.5024402123</v>
      </c>
      <c r="DC65" s="485">
        <v>164431352.60878104</v>
      </c>
      <c r="DD65" s="483">
        <v>3052774.5842490839</v>
      </c>
      <c r="DE65" s="484">
        <v>15752824.120942131</v>
      </c>
      <c r="DF65" s="485">
        <v>125948110</v>
      </c>
      <c r="DG65" s="483">
        <v>2038279.6355311356</v>
      </c>
      <c r="DH65" s="484">
        <v>10529391.457864624</v>
      </c>
      <c r="DI65" s="485">
        <v>65344588</v>
      </c>
      <c r="DJ65" s="483">
        <v>975260.89194139198</v>
      </c>
      <c r="DK65" s="484">
        <v>5038024.9725260353</v>
      </c>
      <c r="DL65" s="485">
        <v>48375636.608781032</v>
      </c>
      <c r="DM65" s="483">
        <v>892291.21611721627</v>
      </c>
      <c r="DN65" s="484">
        <v>4592317.7078324081</v>
      </c>
      <c r="DO65" s="485">
        <v>87724588.608781025</v>
      </c>
      <c r="DP65" s="483">
        <v>1428689.474358974</v>
      </c>
      <c r="DQ65" s="484">
        <v>7365226.4608283266</v>
      </c>
      <c r="DR65" s="485">
        <v>48346393.805887267</v>
      </c>
      <c r="DS65" s="483">
        <v>1116292.2435897437</v>
      </c>
      <c r="DT65" s="484">
        <v>5721000.4898044551</v>
      </c>
      <c r="DU65" s="485">
        <v>48346393.805887267</v>
      </c>
      <c r="DV65" s="483">
        <v>1116292.2435897437</v>
      </c>
      <c r="DW65" s="484">
        <v>5721000.4898044551</v>
      </c>
      <c r="DX65" s="485">
        <v>46812613.902792029</v>
      </c>
      <c r="DY65" s="483">
        <v>1092189.5494505498</v>
      </c>
      <c r="DZ65" s="484">
        <v>5578331.392257059</v>
      </c>
      <c r="EA65" s="485">
        <v>46812612.902792029</v>
      </c>
      <c r="EB65" s="483">
        <v>1092189.5476190476</v>
      </c>
      <c r="EC65" s="484">
        <v>5578331.3815604672</v>
      </c>
      <c r="ED65" s="485">
        <v>30173643.828512821</v>
      </c>
      <c r="EE65" s="483">
        <v>743679.03663003666</v>
      </c>
      <c r="EF65" s="484">
        <v>3734129.7669744878</v>
      </c>
      <c r="EG65" s="485">
        <v>24088516.074794874</v>
      </c>
      <c r="EH65" s="483">
        <v>593745.37362637359</v>
      </c>
      <c r="EI65" s="484">
        <v>2977509.6573470477</v>
      </c>
      <c r="EJ65" s="485">
        <v>27083984.980995115</v>
      </c>
      <c r="EK65" s="483">
        <v>659567.71978021972</v>
      </c>
      <c r="EL65" s="484">
        <v>3303680.8440025025</v>
      </c>
      <c r="EM65" s="485">
        <v>27083984.980995115</v>
      </c>
      <c r="EN65" s="483">
        <v>659567.71978021972</v>
      </c>
      <c r="EO65" s="483">
        <v>3303680.8440025025</v>
      </c>
      <c r="EP65" s="485">
        <v>15430943.965928223</v>
      </c>
      <c r="EQ65" s="483">
        <v>370082.02747252752</v>
      </c>
      <c r="ER65" s="484">
        <v>1890122.3292067626</v>
      </c>
      <c r="ES65" s="485">
        <v>15430665.623348162</v>
      </c>
      <c r="ET65" s="483">
        <v>370082.02747252752</v>
      </c>
      <c r="EU65" s="484">
        <v>1890094.9107973434</v>
      </c>
      <c r="EV65" s="485">
        <v>21049154.53205128</v>
      </c>
      <c r="EW65" s="483">
        <v>471208.28754578752</v>
      </c>
      <c r="EX65" s="484">
        <v>2404812.9669401594</v>
      </c>
      <c r="EY65" s="485">
        <v>14368655</v>
      </c>
      <c r="EZ65" s="483">
        <v>223345.46703296702</v>
      </c>
      <c r="FA65" s="484">
        <v>1153763.1106817704</v>
      </c>
      <c r="FB65" s="485">
        <v>11289046.133351648</v>
      </c>
      <c r="FC65" s="483">
        <v>287646.02380952379</v>
      </c>
      <c r="FD65" s="484">
        <v>1407364.2622738008</v>
      </c>
      <c r="FE65" s="485">
        <v>18353372.699688647</v>
      </c>
      <c r="FF65" s="483">
        <v>464362.66666666674</v>
      </c>
      <c r="FG65" s="484">
        <v>2284765.0201002583</v>
      </c>
      <c r="FH65" s="485">
        <v>42538575.213076927</v>
      </c>
      <c r="FI65" s="483">
        <v>998750.58424908423</v>
      </c>
      <c r="FJ65" s="484">
        <v>5123158.4804380666</v>
      </c>
      <c r="FK65" s="485">
        <v>30311130.706684984</v>
      </c>
      <c r="FL65" s="483">
        <v>762610.47619047621</v>
      </c>
      <c r="FM65" s="484">
        <v>3769058.0962847713</v>
      </c>
      <c r="FN65" s="1176">
        <v>0</v>
      </c>
      <c r="FO65" s="1245">
        <v>0</v>
      </c>
      <c r="FP65" s="1178">
        <v>0</v>
      </c>
      <c r="FQ65" s="485">
        <v>1055293.3485714286</v>
      </c>
      <c r="FR65" s="483">
        <v>26382.333333333332</v>
      </c>
      <c r="FS65" s="484">
        <v>131052.9313065785</v>
      </c>
      <c r="FT65" s="485">
        <v>22086187.344725274</v>
      </c>
      <c r="FU65" s="483">
        <v>389138.72161172162</v>
      </c>
      <c r="FV65" s="484">
        <v>2009944.6838635812</v>
      </c>
      <c r="FW65" s="485">
        <v>154527405.38846153</v>
      </c>
      <c r="FX65" s="483">
        <v>2298868.9963369966</v>
      </c>
      <c r="FY65" s="484">
        <v>11848761.041562598</v>
      </c>
      <c r="FZ65" s="485">
        <v>22306913</v>
      </c>
      <c r="GA65" s="483">
        <v>361856.29304029304</v>
      </c>
      <c r="GB65" s="484">
        <v>1869285.4966978931</v>
      </c>
      <c r="GC65" s="485"/>
      <c r="GD65" s="483"/>
      <c r="GE65" s="484"/>
      <c r="GF65" s="485"/>
      <c r="GG65" s="483"/>
      <c r="GH65" s="484"/>
      <c r="GI65" s="485"/>
      <c r="GJ65" s="483"/>
      <c r="GK65" s="484"/>
      <c r="GL65" s="485"/>
      <c r="GM65" s="483"/>
      <c r="GN65" s="484"/>
      <c r="GO65" s="485">
        <v>2659068</v>
      </c>
      <c r="GP65" s="483">
        <v>37192.729624542138</v>
      </c>
      <c r="GQ65" s="484">
        <v>192131.05148905385</v>
      </c>
      <c r="GR65" s="485">
        <v>2659068</v>
      </c>
      <c r="GS65" s="483">
        <v>37192.729624542138</v>
      </c>
      <c r="GT65" s="484">
        <v>192131.05148905385</v>
      </c>
      <c r="GU65" s="485"/>
      <c r="GV65" s="483"/>
      <c r="GW65" s="484"/>
      <c r="GX65" s="485">
        <v>572883.95000000158</v>
      </c>
      <c r="GY65" s="483">
        <v>8388.9183150183362</v>
      </c>
      <c r="GZ65" s="484">
        <v>43335.665679582307</v>
      </c>
      <c r="HA65" s="485"/>
      <c r="HB65" s="483"/>
      <c r="HC65" s="484"/>
      <c r="HD65" s="485"/>
      <c r="HE65" s="483"/>
      <c r="HF65" s="484"/>
      <c r="HG65" s="485">
        <v>449046.26007326005</v>
      </c>
      <c r="HH65" s="483">
        <v>10728.6780952381</v>
      </c>
      <c r="HI65" s="484">
        <v>55267.94365274311</v>
      </c>
      <c r="HJ65" s="485">
        <v>449046.26007326005</v>
      </c>
      <c r="HK65" s="483">
        <v>10728.6780952381</v>
      </c>
      <c r="HL65" s="484">
        <v>55267.94365274311</v>
      </c>
      <c r="HM65" s="485"/>
      <c r="HN65" s="483"/>
      <c r="HO65" s="484"/>
      <c r="HP65" s="485"/>
      <c r="HQ65" s="483"/>
      <c r="HR65" s="484"/>
      <c r="HS65" s="485"/>
      <c r="HT65" s="483"/>
      <c r="HU65" s="484"/>
      <c r="HV65" s="485"/>
      <c r="HW65" s="483"/>
      <c r="HX65" s="484"/>
      <c r="HY65" s="485"/>
      <c r="HZ65" s="483"/>
      <c r="IA65" s="484"/>
      <c r="IB65" s="485"/>
      <c r="IC65" s="483"/>
      <c r="ID65" s="484"/>
      <c r="IE65" s="485"/>
      <c r="IF65" s="483"/>
      <c r="IG65" s="484"/>
      <c r="IH65" s="485"/>
      <c r="II65" s="483"/>
      <c r="IJ65" s="484"/>
      <c r="IK65" s="485"/>
      <c r="IL65" s="483"/>
      <c r="IM65" s="484"/>
      <c r="IN65" s="561"/>
      <c r="IO65" s="561"/>
      <c r="IP65" s="561"/>
      <c r="IQ65" s="568"/>
      <c r="IR65" s="1122"/>
      <c r="IS65" s="1122"/>
      <c r="IT65" s="1122"/>
      <c r="IU65" s="1189"/>
      <c r="IV65" s="1189"/>
      <c r="IW65" s="1189"/>
    </row>
    <row r="66" spans="1:257" s="814" customFormat="1" ht="21.75" customHeight="1">
      <c r="A66" s="564">
        <v>44</v>
      </c>
      <c r="B66" s="468"/>
      <c r="C66" s="566" t="s">
        <v>696</v>
      </c>
      <c r="D66" s="566">
        <v>2019</v>
      </c>
      <c r="E66" s="485">
        <v>14246440.291190464</v>
      </c>
      <c r="F66" s="483">
        <v>491561.94309523801</v>
      </c>
      <c r="G66" s="484">
        <v>1637119.9495463315</v>
      </c>
      <c r="H66" s="485">
        <v>5875656.9095238084</v>
      </c>
      <c r="I66" s="483">
        <v>192119.57190476189</v>
      </c>
      <c r="J66" s="484">
        <v>664581.86271482916</v>
      </c>
      <c r="K66" s="485">
        <v>62943977.894107185</v>
      </c>
      <c r="L66" s="483">
        <v>2058755.2592857142</v>
      </c>
      <c r="M66" s="484">
        <v>7120088.221110791</v>
      </c>
      <c r="N66" s="485">
        <v>15893213.453968257</v>
      </c>
      <c r="O66" s="483">
        <v>528306.26404761907</v>
      </c>
      <c r="P66" s="484">
        <v>1806281.5019523427</v>
      </c>
      <c r="Q66" s="485">
        <v>20486776.843520425</v>
      </c>
      <c r="R66" s="483">
        <v>642982.10357142857</v>
      </c>
      <c r="S66" s="484">
        <v>2290326.3355185506</v>
      </c>
      <c r="T66" s="485">
        <v>19845171.061849814</v>
      </c>
      <c r="U66" s="483">
        <v>610820.36571428576</v>
      </c>
      <c r="V66" s="484">
        <v>2206572.9982755193</v>
      </c>
      <c r="W66" s="485">
        <v>12124938.54236264</v>
      </c>
      <c r="X66" s="483">
        <v>374560.81380952382</v>
      </c>
      <c r="Y66" s="484">
        <v>1349528.6051335074</v>
      </c>
      <c r="Z66" s="485">
        <v>5278623.9343223479</v>
      </c>
      <c r="AA66" s="483">
        <v>165749.88095238095</v>
      </c>
      <c r="AB66" s="484">
        <v>590204.6771969269</v>
      </c>
      <c r="AC66" s="485">
        <v>16234731.34049451</v>
      </c>
      <c r="AD66" s="483">
        <v>500343.63753968262</v>
      </c>
      <c r="AE66" s="484">
        <v>1805780.3704747355</v>
      </c>
      <c r="AF66" s="485">
        <v>20547.648809523806</v>
      </c>
      <c r="AG66" s="483">
        <v>666.38928571428573</v>
      </c>
      <c r="AH66" s="484">
        <v>2318.6282398936492</v>
      </c>
      <c r="AI66" s="485">
        <v>7395662.3627106221</v>
      </c>
      <c r="AJ66" s="483">
        <v>218069.47404761909</v>
      </c>
      <c r="AK66" s="484">
        <v>812755.58927677386</v>
      </c>
      <c r="AL66" s="485">
        <v>16888961.25777518</v>
      </c>
      <c r="AM66" s="483">
        <v>491118.82585882989</v>
      </c>
      <c r="AN66" s="484">
        <v>1849162.2664683708</v>
      </c>
      <c r="AO66" s="485">
        <v>17604327.514575716</v>
      </c>
      <c r="AP66" s="483">
        <v>504054.10714853473</v>
      </c>
      <c r="AQ66" s="484">
        <v>1919620.2359716049</v>
      </c>
      <c r="AR66" s="485">
        <v>64840779.500274718</v>
      </c>
      <c r="AS66" s="483">
        <v>1841734.0361904765</v>
      </c>
      <c r="AT66" s="484">
        <v>7055589.0471858401</v>
      </c>
      <c r="AU66" s="485">
        <v>12136594.819395607</v>
      </c>
      <c r="AV66" s="483">
        <v>342972.41952380957</v>
      </c>
      <c r="AW66" s="484">
        <v>1318877.4935098195</v>
      </c>
      <c r="AX66" s="485">
        <v>15681409.60749788</v>
      </c>
      <c r="AY66" s="483">
        <v>444403.11105952383</v>
      </c>
      <c r="AZ66" s="484">
        <v>1705347.1757615414</v>
      </c>
      <c r="BA66" s="485">
        <v>5420608.3792209793</v>
      </c>
      <c r="BB66" s="483">
        <v>152152.4606071428</v>
      </c>
      <c r="BC66" s="484">
        <v>588024.24343364348</v>
      </c>
      <c r="BD66" s="485">
        <v>39349117.600274742</v>
      </c>
      <c r="BE66" s="483">
        <v>1096086.5945238096</v>
      </c>
      <c r="BF66" s="484">
        <v>4260153.9539788133</v>
      </c>
      <c r="BG66" s="485">
        <v>13753841.268966272</v>
      </c>
      <c r="BH66" s="483">
        <v>377744.45222443796</v>
      </c>
      <c r="BI66" s="484">
        <v>1483692.5110433609</v>
      </c>
      <c r="BJ66" s="485">
        <v>18886184.484908421</v>
      </c>
      <c r="BK66" s="483">
        <v>517545.67285714287</v>
      </c>
      <c r="BL66" s="484">
        <v>2036186.0774624799</v>
      </c>
      <c r="BM66" s="485">
        <v>55275529.873287693</v>
      </c>
      <c r="BN66" s="483">
        <v>1498527.1850234743</v>
      </c>
      <c r="BO66" s="484">
        <v>5943239.3034834927</v>
      </c>
      <c r="BP66" s="485">
        <v>64941230.168498196</v>
      </c>
      <c r="BQ66" s="483">
        <v>1723260.6571428573</v>
      </c>
      <c r="BR66" s="484">
        <v>6945192.9186572805</v>
      </c>
      <c r="BS66" s="485">
        <v>10166926.306190476</v>
      </c>
      <c r="BT66" s="483">
        <v>268480.54500000004</v>
      </c>
      <c r="BU66" s="484">
        <v>1086004.3329076888</v>
      </c>
      <c r="BV66" s="485">
        <v>4757541.9890109906</v>
      </c>
      <c r="BW66" s="483">
        <v>139468.73809523811</v>
      </c>
      <c r="BX66" s="484">
        <v>522023.2713781193</v>
      </c>
      <c r="BY66" s="485">
        <v>35504740.778772898</v>
      </c>
      <c r="BZ66" s="483">
        <v>965196.38095238095</v>
      </c>
      <c r="CA66" s="484">
        <v>3820136.9299430395</v>
      </c>
      <c r="CB66" s="485">
        <v>642834128.49338806</v>
      </c>
      <c r="CC66" s="483">
        <v>17187649.332619041</v>
      </c>
      <c r="CD66" s="484">
        <v>68878020.236779571</v>
      </c>
      <c r="CE66" s="485">
        <v>313065124.67175466</v>
      </c>
      <c r="CF66" s="483">
        <v>8484131.9133950956</v>
      </c>
      <c r="CG66" s="484">
        <v>33657736.882638261</v>
      </c>
      <c r="CH66" s="485">
        <v>399754319.90441382</v>
      </c>
      <c r="CI66" s="483">
        <v>10446356.459285712</v>
      </c>
      <c r="CJ66" s="484">
        <v>42590650.221081726</v>
      </c>
      <c r="CK66" s="485">
        <v>320897093.31074488</v>
      </c>
      <c r="CL66" s="483">
        <v>8809698.8461476695</v>
      </c>
      <c r="CM66" s="484">
        <v>34613073.371664986</v>
      </c>
      <c r="CN66" s="485">
        <v>572224876.95517373</v>
      </c>
      <c r="CO66" s="483">
        <v>14883974.388690475</v>
      </c>
      <c r="CP66" s="484">
        <v>60896646.739680603</v>
      </c>
      <c r="CQ66" s="1176">
        <v>334253055.17976189</v>
      </c>
      <c r="CR66" s="1245">
        <v>8356942.9624999976</v>
      </c>
      <c r="CS66" s="1178">
        <v>35234272.015617371</v>
      </c>
      <c r="CT66" s="485">
        <v>169419234.88110349</v>
      </c>
      <c r="CU66" s="483">
        <v>4291003.7302403171</v>
      </c>
      <c r="CV66" s="484">
        <v>17914025.130532078</v>
      </c>
      <c r="CW66" s="485">
        <v>61564010.935805924</v>
      </c>
      <c r="CX66" s="483">
        <v>1530357.1244262413</v>
      </c>
      <c r="CY66" s="484">
        <v>6480726.7743356023</v>
      </c>
      <c r="CZ66" s="485">
        <v>45509601.45609007</v>
      </c>
      <c r="DA66" s="483">
        <v>1128953.7815690984</v>
      </c>
      <c r="DB66" s="484">
        <v>4788386.4014257398</v>
      </c>
      <c r="DC66" s="485">
        <v>161066435.90268275</v>
      </c>
      <c r="DD66" s="483">
        <v>3918487.7369392053</v>
      </c>
      <c r="DE66" s="484">
        <v>16869859.549654812</v>
      </c>
      <c r="DF66" s="485">
        <v>122507953.91524355</v>
      </c>
      <c r="DG66" s="483">
        <v>2965269.1206197282</v>
      </c>
      <c r="DH66" s="484">
        <v>12816148.680219647</v>
      </c>
      <c r="DI66" s="485">
        <v>64591881.971246988</v>
      </c>
      <c r="DJ66" s="483">
        <v>1563732.7353046618</v>
      </c>
      <c r="DK66" s="484">
        <v>6757573.8655455513</v>
      </c>
      <c r="DL66" s="485">
        <v>47322821.148305558</v>
      </c>
      <c r="DM66" s="483">
        <v>1154061.8366907078</v>
      </c>
      <c r="DN66" s="484">
        <v>4959295.6737929424</v>
      </c>
      <c r="DO66" s="485">
        <v>86748462.062012717</v>
      </c>
      <c r="DP66" s="483">
        <v>2111016.8849574737</v>
      </c>
      <c r="DQ66" s="484">
        <v>9086471.3305082079</v>
      </c>
      <c r="DR66" s="485">
        <v>47577259.168028295</v>
      </c>
      <c r="DS66" s="483">
        <v>1169319.9908110674</v>
      </c>
      <c r="DT66" s="484">
        <v>4995013.2202022783</v>
      </c>
      <c r="DU66" s="485">
        <v>47577259.168028295</v>
      </c>
      <c r="DV66" s="483">
        <v>1169319.9908110674</v>
      </c>
      <c r="DW66" s="484">
        <v>4995013.2202022783</v>
      </c>
      <c r="DX66" s="485">
        <v>44843021.480650261</v>
      </c>
      <c r="DY66" s="483">
        <v>1109081.0616444005</v>
      </c>
      <c r="DZ66" s="484">
        <v>4714913.9041393073</v>
      </c>
      <c r="EA66" s="485">
        <v>46568719.20095636</v>
      </c>
      <c r="EB66" s="483">
        <v>1109081.0616444005</v>
      </c>
      <c r="EC66" s="484">
        <v>4853677.4689179063</v>
      </c>
      <c r="ED66" s="485">
        <v>29930333.562728617</v>
      </c>
      <c r="EE66" s="483">
        <v>757637.46018260415</v>
      </c>
      <c r="EF66" s="484">
        <v>3164339.2430649977</v>
      </c>
      <c r="EG66" s="485">
        <v>23486596.867069691</v>
      </c>
      <c r="EH66" s="483">
        <v>594836.02208736597</v>
      </c>
      <c r="EI66" s="484">
        <v>2483396.1490685735</v>
      </c>
      <c r="EJ66" s="485">
        <v>26129595.272206012</v>
      </c>
      <c r="EK66" s="483">
        <v>662586.16148628481</v>
      </c>
      <c r="EL66" s="484">
        <v>2763670.1135182753</v>
      </c>
      <c r="EM66" s="485">
        <v>26129595.272206012</v>
      </c>
      <c r="EN66" s="483">
        <v>662586.16148628481</v>
      </c>
      <c r="EO66" s="483">
        <v>2763670.1135182753</v>
      </c>
      <c r="EP66" s="485">
        <v>15238900.408342948</v>
      </c>
      <c r="EQ66" s="483">
        <v>376860.03507652116</v>
      </c>
      <c r="ER66" s="484">
        <v>1602221.8809463959</v>
      </c>
      <c r="ES66" s="485">
        <v>15238622.065762887</v>
      </c>
      <c r="ET66" s="483">
        <v>376860.03507652116</v>
      </c>
      <c r="EU66" s="484">
        <v>1602199.4993854861</v>
      </c>
      <c r="EV66" s="485">
        <v>20242376.087231055</v>
      </c>
      <c r="EW66" s="483">
        <v>500513.49087327381</v>
      </c>
      <c r="EX66" s="484">
        <v>2128205.4281118629</v>
      </c>
      <c r="EY66" s="485">
        <v>13620433.080276852</v>
      </c>
      <c r="EZ66" s="483">
        <v>331312.55346790573</v>
      </c>
      <c r="FA66" s="484">
        <v>1426533.2435157113</v>
      </c>
      <c r="FB66" s="485">
        <v>11001247.310018314</v>
      </c>
      <c r="FC66" s="483">
        <v>287646.01595238096</v>
      </c>
      <c r="FD66" s="484">
        <v>1172257.6578327077</v>
      </c>
      <c r="FE66" s="485">
        <v>17670135.128260069</v>
      </c>
      <c r="FF66" s="483">
        <v>459020.63452380942</v>
      </c>
      <c r="FG66" s="484">
        <v>1879878.3616128804</v>
      </c>
      <c r="FH66" s="485">
        <v>41581532.025695972</v>
      </c>
      <c r="FI66" s="483">
        <v>1018616.5804761902</v>
      </c>
      <c r="FJ66" s="484">
        <v>4362192.6569501106</v>
      </c>
      <c r="FK66" s="485">
        <v>29548579.375732608</v>
      </c>
      <c r="FL66" s="483">
        <v>762610.47857142868</v>
      </c>
      <c r="FM66" s="484">
        <v>3138615.3605809817</v>
      </c>
      <c r="FN66" s="1176">
        <v>0</v>
      </c>
      <c r="FO66" s="1245">
        <v>0</v>
      </c>
      <c r="FP66" s="1178">
        <v>0</v>
      </c>
      <c r="FQ66" s="485">
        <v>1028910.7028571428</v>
      </c>
      <c r="FR66" s="483">
        <v>26382.325714285711</v>
      </c>
      <c r="FS66" s="484">
        <v>109117.16118824462</v>
      </c>
      <c r="FT66" s="485">
        <v>21887849.646318685</v>
      </c>
      <c r="FU66" s="483">
        <v>529005.442857143</v>
      </c>
      <c r="FV66" s="484">
        <v>2289010.1102576675</v>
      </c>
      <c r="FW66" s="485">
        <v>146538027.1097827</v>
      </c>
      <c r="FX66" s="483">
        <v>3550621.1073809555</v>
      </c>
      <c r="FY66" s="484">
        <v>15333761.791932378</v>
      </c>
      <c r="FZ66" s="485">
        <v>22030024.143186811</v>
      </c>
      <c r="GA66" s="483">
        <v>531016.6030952381</v>
      </c>
      <c r="GB66" s="484">
        <v>2302453.5391798322</v>
      </c>
      <c r="GC66" s="485"/>
      <c r="GD66" s="483"/>
      <c r="GE66" s="484"/>
      <c r="GF66" s="485"/>
      <c r="GG66" s="483"/>
      <c r="GH66" s="484"/>
      <c r="GI66" s="485"/>
      <c r="GJ66" s="483"/>
      <c r="GK66" s="484"/>
      <c r="GL66" s="485"/>
      <c r="GM66" s="483"/>
      <c r="GN66" s="484"/>
      <c r="GO66" s="485">
        <v>84142735.274725273</v>
      </c>
      <c r="GP66" s="483">
        <v>1191445.4926739926</v>
      </c>
      <c r="GQ66" s="484">
        <v>5213447.3574258015</v>
      </c>
      <c r="GR66" s="485">
        <v>53360962.488436967</v>
      </c>
      <c r="GS66" s="483">
        <v>770478.47685433167</v>
      </c>
      <c r="GT66" s="484">
        <v>3370745.3639877099</v>
      </c>
      <c r="GU66" s="485">
        <v>7943377.0009199306</v>
      </c>
      <c r="GV66" s="483">
        <v>114798.64645754913</v>
      </c>
      <c r="GW66" s="484">
        <v>502499.52102209622</v>
      </c>
      <c r="GX66" s="485">
        <v>36148844.904559813</v>
      </c>
      <c r="GY66" s="483">
        <v>342950.90515841899</v>
      </c>
      <c r="GZ66" s="484">
        <v>1500904.6012816478</v>
      </c>
      <c r="HA66" s="485">
        <v>24956109.036558103</v>
      </c>
      <c r="HB66" s="483">
        <v>297809.76332049351</v>
      </c>
      <c r="HC66" s="484">
        <v>1303580.3821919619</v>
      </c>
      <c r="HD66" s="485">
        <v>47974948</v>
      </c>
      <c r="HE66" s="483">
        <v>499940.66949264071</v>
      </c>
      <c r="HF66" s="484">
        <v>2188352.8657492972</v>
      </c>
      <c r="HG66" s="485">
        <v>10804925.210943222</v>
      </c>
      <c r="HH66" s="483">
        <v>92518.676172161169</v>
      </c>
      <c r="HI66" s="484">
        <v>404620.18040277803</v>
      </c>
      <c r="HJ66" s="485">
        <v>1267006.0609432235</v>
      </c>
      <c r="HK66" s="483">
        <v>24388.37040293041</v>
      </c>
      <c r="HL66" s="484">
        <v>105962.34830375253</v>
      </c>
      <c r="HM66" s="485">
        <v>1471909</v>
      </c>
      <c r="HN66" s="483">
        <v>31826.125618131842</v>
      </c>
      <c r="HO66" s="484">
        <v>139310.11708412564</v>
      </c>
      <c r="HP66" s="485">
        <v>3398083</v>
      </c>
      <c r="HQ66" s="483">
        <v>35353.91728479851</v>
      </c>
      <c r="HR66" s="484">
        <v>154752.05544723402</v>
      </c>
      <c r="HS66" s="485">
        <v>1926174.25</v>
      </c>
      <c r="HT66" s="483">
        <v>3527.7916666666665</v>
      </c>
      <c r="HU66" s="484">
        <v>15441.938363108366</v>
      </c>
      <c r="HV66" s="485">
        <v>10366607.15</v>
      </c>
      <c r="HW66" s="483">
        <v>81789.998076923075</v>
      </c>
      <c r="HX66" s="484">
        <v>358013.23557634442</v>
      </c>
      <c r="HY66" s="485">
        <v>828688</v>
      </c>
      <c r="HZ66" s="483">
        <v>13659.692307692309</v>
      </c>
      <c r="IA66" s="484">
        <v>59791.54853940547</v>
      </c>
      <c r="IB66" s="485">
        <v>1471909</v>
      </c>
      <c r="IC66" s="483">
        <v>31826.125618131842</v>
      </c>
      <c r="ID66" s="484">
        <v>139310.11708412564</v>
      </c>
      <c r="IE66" s="485">
        <v>1471909</v>
      </c>
      <c r="IF66" s="483">
        <v>31826.125618131842</v>
      </c>
      <c r="IG66" s="484">
        <v>139310.11708412564</v>
      </c>
      <c r="IH66" s="485">
        <v>1926174.25</v>
      </c>
      <c r="II66" s="483">
        <v>3527.7916666666665</v>
      </c>
      <c r="IJ66" s="484">
        <v>15441.938363108366</v>
      </c>
      <c r="IK66" s="485">
        <v>1926174.25</v>
      </c>
      <c r="IL66" s="483">
        <v>3527.7916666666665</v>
      </c>
      <c r="IM66" s="484">
        <v>15441.938363108366</v>
      </c>
      <c r="IN66" s="561"/>
      <c r="IO66" s="561"/>
      <c r="IP66" s="561"/>
      <c r="IQ66" s="561"/>
      <c r="IR66" s="1122"/>
      <c r="IS66" s="1122"/>
      <c r="IT66" s="1122"/>
      <c r="IU66" s="1189"/>
      <c r="IV66" s="1189"/>
      <c r="IW66" s="1189"/>
    </row>
    <row r="67" spans="1:257" s="814" customFormat="1" ht="21.75" customHeight="1">
      <c r="A67" s="564">
        <v>45</v>
      </c>
      <c r="B67" s="468"/>
      <c r="C67" s="566" t="s">
        <v>585</v>
      </c>
      <c r="D67" s="566">
        <v>2019</v>
      </c>
      <c r="E67" s="485">
        <v>14246440.291190464</v>
      </c>
      <c r="F67" s="483">
        <v>491561.94309523801</v>
      </c>
      <c r="G67" s="484">
        <v>1637119.9495463315</v>
      </c>
      <c r="H67" s="485">
        <v>5875656.9095238084</v>
      </c>
      <c r="I67" s="483">
        <v>192119.57190476189</v>
      </c>
      <c r="J67" s="484">
        <v>664581.86271482916</v>
      </c>
      <c r="K67" s="485">
        <v>62943977.894107185</v>
      </c>
      <c r="L67" s="483">
        <v>2058755.2592857142</v>
      </c>
      <c r="M67" s="484">
        <v>7120088.221110791</v>
      </c>
      <c r="N67" s="485">
        <v>15893213.453968257</v>
      </c>
      <c r="O67" s="483">
        <v>528306.26404761907</v>
      </c>
      <c r="P67" s="484">
        <v>1806281.5019523427</v>
      </c>
      <c r="Q67" s="485">
        <v>20486776.843520425</v>
      </c>
      <c r="R67" s="483">
        <v>642982.10357142857</v>
      </c>
      <c r="S67" s="484">
        <v>2290326.3355185506</v>
      </c>
      <c r="T67" s="485">
        <v>19845171.061849814</v>
      </c>
      <c r="U67" s="483">
        <v>610820.36571428576</v>
      </c>
      <c r="V67" s="484">
        <v>2206572.9982755193</v>
      </c>
      <c r="W67" s="485">
        <v>12124938.54236264</v>
      </c>
      <c r="X67" s="483">
        <v>374560.81380952382</v>
      </c>
      <c r="Y67" s="484">
        <v>1349528.6051335074</v>
      </c>
      <c r="Z67" s="485">
        <v>5278623.9343223479</v>
      </c>
      <c r="AA67" s="483">
        <v>165749.88095238095</v>
      </c>
      <c r="AB67" s="484">
        <v>590204.6771969269</v>
      </c>
      <c r="AC67" s="485">
        <v>16234731.34049451</v>
      </c>
      <c r="AD67" s="483">
        <v>500343.63753968262</v>
      </c>
      <c r="AE67" s="484">
        <v>1805780.3704747355</v>
      </c>
      <c r="AF67" s="485">
        <v>20547.648809523806</v>
      </c>
      <c r="AG67" s="483">
        <v>666.38928571428573</v>
      </c>
      <c r="AH67" s="484">
        <v>2318.6282398936492</v>
      </c>
      <c r="AI67" s="485">
        <v>7395662.3627106221</v>
      </c>
      <c r="AJ67" s="483">
        <v>218069.47404761909</v>
      </c>
      <c r="AK67" s="484">
        <v>812755.58927677386</v>
      </c>
      <c r="AL67" s="485">
        <v>16888961.25777518</v>
      </c>
      <c r="AM67" s="483">
        <v>491118.82585882989</v>
      </c>
      <c r="AN67" s="484">
        <v>1849162.2664683708</v>
      </c>
      <c r="AO67" s="485">
        <v>17604327.514575716</v>
      </c>
      <c r="AP67" s="483">
        <v>504054.10714853473</v>
      </c>
      <c r="AQ67" s="484">
        <v>1919620.2359716049</v>
      </c>
      <c r="AR67" s="485">
        <v>64840779.500274718</v>
      </c>
      <c r="AS67" s="483">
        <v>1841734.0361904765</v>
      </c>
      <c r="AT67" s="484">
        <v>7055589.0471858401</v>
      </c>
      <c r="AU67" s="485">
        <v>12136594.819395607</v>
      </c>
      <c r="AV67" s="483">
        <v>342972.41952380957</v>
      </c>
      <c r="AW67" s="484">
        <v>1318877.4935098195</v>
      </c>
      <c r="AX67" s="485">
        <v>15681409.60749788</v>
      </c>
      <c r="AY67" s="483">
        <v>444403.11105952383</v>
      </c>
      <c r="AZ67" s="484">
        <v>1705347.1757615414</v>
      </c>
      <c r="BA67" s="485">
        <v>5420608.3792209793</v>
      </c>
      <c r="BB67" s="483">
        <v>152152.4606071428</v>
      </c>
      <c r="BC67" s="484">
        <v>588024.24343364348</v>
      </c>
      <c r="BD67" s="485">
        <v>39349117.600274742</v>
      </c>
      <c r="BE67" s="483">
        <v>1096086.5945238096</v>
      </c>
      <c r="BF67" s="484">
        <v>4260153.9539788133</v>
      </c>
      <c r="BG67" s="485">
        <v>13753841.268966272</v>
      </c>
      <c r="BH67" s="483">
        <v>377744.45222443796</v>
      </c>
      <c r="BI67" s="484">
        <v>1483692.5110433609</v>
      </c>
      <c r="BJ67" s="485">
        <v>18886184.484908421</v>
      </c>
      <c r="BK67" s="483">
        <v>517545.67285714287</v>
      </c>
      <c r="BL67" s="484">
        <v>2036186.0774624799</v>
      </c>
      <c r="BM67" s="485">
        <v>55275529.873287693</v>
      </c>
      <c r="BN67" s="483">
        <v>1498527.1850234743</v>
      </c>
      <c r="BO67" s="484">
        <v>5943239.3034834927</v>
      </c>
      <c r="BP67" s="485">
        <v>64941230.168498196</v>
      </c>
      <c r="BQ67" s="483">
        <v>1723260.6571428573</v>
      </c>
      <c r="BR67" s="484">
        <v>6945192.9186572805</v>
      </c>
      <c r="BS67" s="485">
        <v>10166926.306190476</v>
      </c>
      <c r="BT67" s="483">
        <v>268480.54500000004</v>
      </c>
      <c r="BU67" s="484">
        <v>1086004.3329076888</v>
      </c>
      <c r="BV67" s="485">
        <v>4757541.9890109906</v>
      </c>
      <c r="BW67" s="483">
        <v>139468.73809523811</v>
      </c>
      <c r="BX67" s="484">
        <v>556174.97658540413</v>
      </c>
      <c r="BY67" s="485">
        <v>35504740.778772898</v>
      </c>
      <c r="BZ67" s="483">
        <v>965196.38095238095</v>
      </c>
      <c r="CA67" s="484">
        <v>4075005.3984375824</v>
      </c>
      <c r="CB67" s="485">
        <v>642834128.49338806</v>
      </c>
      <c r="CC67" s="483">
        <v>17187649.332619041</v>
      </c>
      <c r="CD67" s="484">
        <v>73492563.146584108</v>
      </c>
      <c r="CE67" s="485">
        <v>313065124.67175466</v>
      </c>
      <c r="CF67" s="483">
        <v>8484131.9133950956</v>
      </c>
      <c r="CG67" s="484">
        <v>33657736.882638261</v>
      </c>
      <c r="CH67" s="485">
        <v>399754319.90441382</v>
      </c>
      <c r="CI67" s="483">
        <v>10446356.459285712</v>
      </c>
      <c r="CJ67" s="484">
        <v>42590650.221081726</v>
      </c>
      <c r="CK67" s="485">
        <v>320897093.31074488</v>
      </c>
      <c r="CL67" s="483">
        <v>8809698.8461476695</v>
      </c>
      <c r="CM67" s="484">
        <v>34613073.371664986</v>
      </c>
      <c r="CN67" s="485">
        <v>572224876.95517373</v>
      </c>
      <c r="CO67" s="483">
        <v>14883974.388690475</v>
      </c>
      <c r="CP67" s="484">
        <v>61718182.539267316</v>
      </c>
      <c r="CQ67" s="1176">
        <v>334253055.17976189</v>
      </c>
      <c r="CR67" s="1245">
        <v>8356942.9624999976</v>
      </c>
      <c r="CS67" s="1178">
        <v>35714154.771523707</v>
      </c>
      <c r="CT67" s="485">
        <v>169419234.88110349</v>
      </c>
      <c r="CU67" s="483">
        <v>4291003.7302403171</v>
      </c>
      <c r="CV67" s="484">
        <v>17914025.130532078</v>
      </c>
      <c r="CW67" s="485">
        <v>61564010.935805924</v>
      </c>
      <c r="CX67" s="483">
        <v>1530357.1244262413</v>
      </c>
      <c r="CY67" s="484">
        <v>6480726.7743356023</v>
      </c>
      <c r="CZ67" s="485">
        <v>45509601.45609007</v>
      </c>
      <c r="DA67" s="483">
        <v>1128953.7815690984</v>
      </c>
      <c r="DB67" s="484">
        <v>4788386.4014257398</v>
      </c>
      <c r="DC67" s="485">
        <v>161066435.90268275</v>
      </c>
      <c r="DD67" s="483">
        <v>3918487.7369392053</v>
      </c>
      <c r="DE67" s="484">
        <v>16869859.549654812</v>
      </c>
      <c r="DF67" s="485">
        <v>122507953.91524355</v>
      </c>
      <c r="DG67" s="483">
        <v>2965269.1206197282</v>
      </c>
      <c r="DH67" s="484">
        <v>12816148.680219647</v>
      </c>
      <c r="DI67" s="485">
        <v>64591881.971246988</v>
      </c>
      <c r="DJ67" s="483">
        <v>1563732.7353046618</v>
      </c>
      <c r="DK67" s="484">
        <v>6757573.8655455513</v>
      </c>
      <c r="DL67" s="485">
        <v>47322821.148305558</v>
      </c>
      <c r="DM67" s="483">
        <v>1154061.8366907078</v>
      </c>
      <c r="DN67" s="484">
        <v>4959295.6737929424</v>
      </c>
      <c r="DO67" s="485">
        <v>86748462.062012717</v>
      </c>
      <c r="DP67" s="483">
        <v>2111016.8849574737</v>
      </c>
      <c r="DQ67" s="484">
        <v>9086471.3305082079</v>
      </c>
      <c r="DR67" s="485">
        <v>47577259.168028295</v>
      </c>
      <c r="DS67" s="483">
        <v>1169319.9908110674</v>
      </c>
      <c r="DT67" s="484">
        <v>4995013.2202022783</v>
      </c>
      <c r="DU67" s="485">
        <v>47577259.168028295</v>
      </c>
      <c r="DV67" s="483">
        <v>1169319.9908110674</v>
      </c>
      <c r="DW67" s="484">
        <v>4995013.2202022783</v>
      </c>
      <c r="DX67" s="485">
        <v>44843021.480650261</v>
      </c>
      <c r="DY67" s="483">
        <v>1109081.0616444005</v>
      </c>
      <c r="DZ67" s="484">
        <v>4714913.9041393073</v>
      </c>
      <c r="EA67" s="485">
        <v>46568719.20095636</v>
      </c>
      <c r="EB67" s="483">
        <v>1109081.0616444005</v>
      </c>
      <c r="EC67" s="484">
        <v>4853677.4689179063</v>
      </c>
      <c r="ED67" s="485">
        <v>29930333.562728617</v>
      </c>
      <c r="EE67" s="483">
        <v>757637.46018260415</v>
      </c>
      <c r="EF67" s="484">
        <v>3164339.2430649977</v>
      </c>
      <c r="EG67" s="485">
        <v>23486596.867069691</v>
      </c>
      <c r="EH67" s="483">
        <v>594836.02208736597</v>
      </c>
      <c r="EI67" s="484">
        <v>2483396.1490685735</v>
      </c>
      <c r="EJ67" s="485">
        <v>26129595.272206012</v>
      </c>
      <c r="EK67" s="483">
        <v>662586.16148628481</v>
      </c>
      <c r="EL67" s="484">
        <v>2763670.1135182753</v>
      </c>
      <c r="EM67" s="485">
        <v>26129595.272206012</v>
      </c>
      <c r="EN67" s="483">
        <v>662586.16148628481</v>
      </c>
      <c r="EO67" s="483">
        <v>2763670.1135182753</v>
      </c>
      <c r="EP67" s="485">
        <v>15238900.408342948</v>
      </c>
      <c r="EQ67" s="483">
        <v>376860.03507652116</v>
      </c>
      <c r="ER67" s="484">
        <v>1602221.8809463959</v>
      </c>
      <c r="ES67" s="485">
        <v>15238622.065762887</v>
      </c>
      <c r="ET67" s="483">
        <v>376860.03507652116</v>
      </c>
      <c r="EU67" s="484">
        <v>1602199.4993854861</v>
      </c>
      <c r="EV67" s="485">
        <v>20242376.087231055</v>
      </c>
      <c r="EW67" s="483">
        <v>500513.49087327381</v>
      </c>
      <c r="EX67" s="484">
        <v>2128205.4281118629</v>
      </c>
      <c r="EY67" s="485">
        <v>13620433.080276852</v>
      </c>
      <c r="EZ67" s="483">
        <v>331312.55346790573</v>
      </c>
      <c r="FA67" s="484">
        <v>1426533.2435157113</v>
      </c>
      <c r="FB67" s="485">
        <v>11001247.310018314</v>
      </c>
      <c r="FC67" s="483">
        <v>287646.01595238096</v>
      </c>
      <c r="FD67" s="484">
        <v>1172257.6578327077</v>
      </c>
      <c r="FE67" s="485">
        <v>17670135.128260069</v>
      </c>
      <c r="FF67" s="483">
        <v>459020.63452380942</v>
      </c>
      <c r="FG67" s="484">
        <v>1879878.3616128804</v>
      </c>
      <c r="FH67" s="485">
        <v>41581532.025695972</v>
      </c>
      <c r="FI67" s="483">
        <v>1018616.5804761902</v>
      </c>
      <c r="FJ67" s="484">
        <v>4362192.6569501106</v>
      </c>
      <c r="FK67" s="485">
        <v>29548579.375732608</v>
      </c>
      <c r="FL67" s="483">
        <v>762610.47857142868</v>
      </c>
      <c r="FM67" s="484">
        <v>3138615.3605809817</v>
      </c>
      <c r="FN67" s="1176">
        <v>0</v>
      </c>
      <c r="FO67" s="1245">
        <v>0</v>
      </c>
      <c r="FP67" s="1178">
        <v>0</v>
      </c>
      <c r="FQ67" s="485">
        <v>1028910.7028571428</v>
      </c>
      <c r="FR67" s="483">
        <v>26382.325714285711</v>
      </c>
      <c r="FS67" s="484">
        <v>109117.16118824462</v>
      </c>
      <c r="FT67" s="485">
        <v>21887849.646318685</v>
      </c>
      <c r="FU67" s="483">
        <v>529005.442857143</v>
      </c>
      <c r="FV67" s="484">
        <v>2289010.1102576675</v>
      </c>
      <c r="FW67" s="485">
        <v>146538027.1097827</v>
      </c>
      <c r="FX67" s="483">
        <v>3550621.1073809555</v>
      </c>
      <c r="FY67" s="484">
        <v>15333761.791932378</v>
      </c>
      <c r="FZ67" s="485">
        <v>22030024.143186811</v>
      </c>
      <c r="GA67" s="483">
        <v>531016.6030952381</v>
      </c>
      <c r="GB67" s="484">
        <v>2302453.5391798322</v>
      </c>
      <c r="GC67" s="485"/>
      <c r="GD67" s="483"/>
      <c r="GE67" s="484"/>
      <c r="GF67" s="485"/>
      <c r="GG67" s="483"/>
      <c r="GH67" s="484"/>
      <c r="GI67" s="485"/>
      <c r="GJ67" s="483"/>
      <c r="GK67" s="484"/>
      <c r="GL67" s="485"/>
      <c r="GM67" s="483"/>
      <c r="GN67" s="484"/>
      <c r="GO67" s="485">
        <v>84142735.274725273</v>
      </c>
      <c r="GP67" s="483">
        <v>1191445.4926739926</v>
      </c>
      <c r="GQ67" s="484">
        <v>5213447.3574258015</v>
      </c>
      <c r="GR67" s="485">
        <v>53360962.488436967</v>
      </c>
      <c r="GS67" s="483">
        <v>770478.47685433167</v>
      </c>
      <c r="GT67" s="484">
        <v>3370745.3639877099</v>
      </c>
      <c r="GU67" s="485">
        <v>7943377.0009199306</v>
      </c>
      <c r="GV67" s="483">
        <v>114798.64645754913</v>
      </c>
      <c r="GW67" s="484">
        <v>502499.52102209622</v>
      </c>
      <c r="GX67" s="485">
        <v>36148844.904559813</v>
      </c>
      <c r="GY67" s="483">
        <v>342950.90515841899</v>
      </c>
      <c r="GZ67" s="484">
        <v>1500904.6012816478</v>
      </c>
      <c r="HA67" s="485">
        <v>24956109.036558103</v>
      </c>
      <c r="HB67" s="483">
        <v>297809.76332049351</v>
      </c>
      <c r="HC67" s="484">
        <v>1303580.3821919619</v>
      </c>
      <c r="HD67" s="485">
        <v>47974948</v>
      </c>
      <c r="HE67" s="483">
        <v>499940.66949264071</v>
      </c>
      <c r="HF67" s="484">
        <v>2188352.8657492972</v>
      </c>
      <c r="HG67" s="485">
        <v>10804925.210943222</v>
      </c>
      <c r="HH67" s="483">
        <v>92518.676172161169</v>
      </c>
      <c r="HI67" s="484">
        <v>404620.18040277803</v>
      </c>
      <c r="HJ67" s="485">
        <v>1267006.0609432235</v>
      </c>
      <c r="HK67" s="483">
        <v>24388.37040293041</v>
      </c>
      <c r="HL67" s="484">
        <v>105962.34830375253</v>
      </c>
      <c r="HM67" s="485">
        <v>1471909</v>
      </c>
      <c r="HN67" s="483">
        <v>31826.125618131842</v>
      </c>
      <c r="HO67" s="484">
        <v>139310.11708412564</v>
      </c>
      <c r="HP67" s="485">
        <v>3398083</v>
      </c>
      <c r="HQ67" s="483">
        <v>35353.91728479851</v>
      </c>
      <c r="HR67" s="484">
        <v>154752.05544723402</v>
      </c>
      <c r="HS67" s="485">
        <v>1926174.25</v>
      </c>
      <c r="HT67" s="483">
        <v>3527.7916666666665</v>
      </c>
      <c r="HU67" s="484">
        <v>15441.938363108366</v>
      </c>
      <c r="HV67" s="485">
        <v>10366607.15</v>
      </c>
      <c r="HW67" s="483">
        <v>81789.998076923075</v>
      </c>
      <c r="HX67" s="484">
        <v>358013.23557634442</v>
      </c>
      <c r="HY67" s="485">
        <v>828688</v>
      </c>
      <c r="HZ67" s="483">
        <v>13659.692307692309</v>
      </c>
      <c r="IA67" s="484">
        <v>59791.54853940547</v>
      </c>
      <c r="IB67" s="485">
        <v>1471909</v>
      </c>
      <c r="IC67" s="483">
        <v>31826.125618131842</v>
      </c>
      <c r="ID67" s="484">
        <v>139310.11708412564</v>
      </c>
      <c r="IE67" s="485">
        <v>1471909</v>
      </c>
      <c r="IF67" s="483">
        <v>31826.125618131842</v>
      </c>
      <c r="IG67" s="484">
        <v>139310.11708412564</v>
      </c>
      <c r="IH67" s="485">
        <v>1926174.25</v>
      </c>
      <c r="II67" s="483">
        <v>3527.7916666666665</v>
      </c>
      <c r="IJ67" s="484">
        <v>15441.938363108366</v>
      </c>
      <c r="IK67" s="485">
        <v>1926174.25</v>
      </c>
      <c r="IL67" s="483">
        <v>3527.7916666666665</v>
      </c>
      <c r="IM67" s="484">
        <v>15441.938363108366</v>
      </c>
      <c r="IN67" s="561"/>
      <c r="IO67" s="561"/>
      <c r="IP67" s="561"/>
      <c r="IQ67" s="568"/>
      <c r="IR67" s="1122"/>
      <c r="IS67" s="1122"/>
      <c r="IT67" s="1122"/>
      <c r="IU67" s="1189"/>
      <c r="IV67" s="1189"/>
      <c r="IW67" s="1189"/>
    </row>
    <row r="68" spans="1:257" s="814" customFormat="1" ht="20.25">
      <c r="A68" s="564">
        <f>+A61+1</f>
        <v>44</v>
      </c>
      <c r="B68" s="468"/>
      <c r="C68" s="562" t="str">
        <f>+C58</f>
        <v>W  11.68 % ROE</v>
      </c>
      <c r="D68" s="562">
        <v>2020</v>
      </c>
      <c r="E68" s="485">
        <f>+E35-F60-F58-F56-F54-F52-F50-F48-F46-F44-F42-F40-F62-F64-F66</f>
        <v>13754878.338809513</v>
      </c>
      <c r="F68" s="486">
        <f>+E36/13*(E37)</f>
        <v>491561.94309523801</v>
      </c>
      <c r="G68" s="484">
        <f>+E68*E33*E37/13+F68</f>
        <v>1816716.4830598629</v>
      </c>
      <c r="H68" s="485">
        <f>+H35-I60-I58-I56-I54-I52-I50-I48-I46-I44-I42-I40-I62-I64-I66</f>
        <v>5683537.3380952366</v>
      </c>
      <c r="I68" s="486">
        <f>+H36/13*(H37)</f>
        <v>192119.57190476189</v>
      </c>
      <c r="J68" s="484">
        <f>+H68*H33*H37/13+I68</f>
        <v>739675.50959597225</v>
      </c>
      <c r="K68" s="485">
        <f>+K35-L60-L58-L56-L54-L52-L50-L48-L46-L44-L42-L40-L62-L64-L66</f>
        <v>60885222.632202424</v>
      </c>
      <c r="L68" s="486">
        <f>+K36/13*(K37)</f>
        <v>2058755.2592857142</v>
      </c>
      <c r="M68" s="484">
        <f>+K68*K33*K37/13+L68</f>
        <v>7924479.9280509809</v>
      </c>
      <c r="N68" s="485">
        <f>+N35-O60-O58-O56-O54-O52-O50-O48-O46-O44-O42-O40-O62-O64-O66</f>
        <v>15364907.192063496</v>
      </c>
      <c r="O68" s="486">
        <f>+N36/13*(N37)</f>
        <v>528306.26404761907</v>
      </c>
      <c r="P68" s="484">
        <f>+N68*N33*N37/13+O68</f>
        <v>2008572.1028409484</v>
      </c>
      <c r="Q68" s="485">
        <f>+Q35-R60-R58-R56-R54-R52-R50-R48-R46-R44-R42-R40-R62-R64-R66</f>
        <v>19843794.748282328</v>
      </c>
      <c r="R68" s="486">
        <f>+Q36/13*(Q37)</f>
        <v>642982.10357142857</v>
      </c>
      <c r="S68" s="484">
        <f>+Q68*Q33*Q37/13+R68</f>
        <v>2554747.0827365182</v>
      </c>
      <c r="T68" s="485">
        <f>+T35-U60-U58-U56-U54-U52-U50-U48-U46-U44-U42-U40-U62-U64-U66</f>
        <v>19234350.704706956</v>
      </c>
      <c r="U68" s="486">
        <f>+T36/13*(T37)</f>
        <v>610820.36571428576</v>
      </c>
      <c r="V68" s="484">
        <f>+T68*T33*T37/13+U68</f>
        <v>2463871.0821061721</v>
      </c>
      <c r="W68" s="485">
        <f>+W35-X60-X58-X56-X54-X52-X50-X48-X46-X44-X42-X40-X62-X64-X66</f>
        <v>11750377.73283883</v>
      </c>
      <c r="X68" s="486">
        <f>+W36/13*(W37)</f>
        <v>374560.81380952382</v>
      </c>
      <c r="Y68" s="484">
        <f>+W68*W33*W37/13+X68</f>
        <v>1506600.3720974883</v>
      </c>
      <c r="Z68" s="485">
        <f>+Z35-AA60-AA58-AA56-AA54-AA52-AA50-AA48-AA46-AA44-AA42-AA40-AA62-AA64-AA66</f>
        <v>5112874.0533699673</v>
      </c>
      <c r="AA68" s="486">
        <f>+Z36/13*(Z37)</f>
        <v>165749.88095238095</v>
      </c>
      <c r="AB68" s="484">
        <f>+Z68*Z33*Z37/13+AA68</f>
        <v>658327.72113391419</v>
      </c>
      <c r="AC68" s="485">
        <f>+AC35-AD60-AD58-AD56-AD54-AD52-AD50-AD48-AD46-AD44-AD42-AD40-AD62-AD64-AD66</f>
        <v>15734387.697637366</v>
      </c>
      <c r="AD68" s="486">
        <f>+AC36/13*(AC37)</f>
        <v>500343.63753968262</v>
      </c>
      <c r="AE68" s="484">
        <f>+AC68*AC33*AC37/13+AD68</f>
        <v>2016205.4850601975</v>
      </c>
      <c r="AF68" s="485">
        <f>+AF35-AG60-AG58-AG56-AG54-AG52-AG50-AG48-AG46-AG44-AG42-AG40-AG62-AG64-AG66</f>
        <v>19881.267857142851</v>
      </c>
      <c r="AG68" s="486">
        <f>+AF36/13*(AF37)</f>
        <v>666.38928571428573</v>
      </c>
      <c r="AH68" s="484">
        <f>+AF68*AF33*AF37/13+AG68</f>
        <v>2581.7644502339781</v>
      </c>
      <c r="AI68" s="485">
        <f>+AI35-AJ60-AJ58-AJ56-AJ54-AJ52-AJ50-AJ48-AJ46-AJ44-AJ42-AJ40-AJ62-AJ64-AJ66</f>
        <v>7177592.8865201464</v>
      </c>
      <c r="AJ68" s="486">
        <f>+AI36/13*(AI37)</f>
        <v>218069.47404761909</v>
      </c>
      <c r="AK68" s="484">
        <f>+AI68*AI33*AI37/13+AJ68</f>
        <v>909563.76176904608</v>
      </c>
      <c r="AL68" s="485">
        <f>+AL35-AM60-AM58-AM56-AM54-AM52-AM50-AM48-AM46-AM44-AM42-AM40-AM62-AM64-AM66</f>
        <v>16397842.42444185</v>
      </c>
      <c r="AM68" s="486">
        <f>+AL36/13*(AL37)</f>
        <v>491118.82585882989</v>
      </c>
      <c r="AN68" s="484">
        <f>+AL68*AL33*AL37/13+AM68</f>
        <v>2070898.3629168333</v>
      </c>
      <c r="AO68" s="485">
        <f>+AO35-AP60-AP58-AP56-AP54-AP52-AP50-AP48-AP46-AP44-AP42-AP40-AP62-AP64-AP66</f>
        <v>17100273.395528097</v>
      </c>
      <c r="AP68" s="486">
        <f>+AO36/13*(AO37)</f>
        <v>504054.10714853473</v>
      </c>
      <c r="AQ68" s="484">
        <f>+AO68*AO33*AO37/13+AP68</f>
        <v>2151506.3322099177</v>
      </c>
      <c r="AR68" s="485">
        <f>+AR35-AS60-AS58-AS56-AS54-AS52-AS50-AS48-AS46-AS44-AS42-AS40-AS62-AS64-AS66</f>
        <v>62883074.02408424</v>
      </c>
      <c r="AS68" s="486">
        <f>+AR36/13*(AR37)</f>
        <v>1838905.4647619051</v>
      </c>
      <c r="AT68" s="484">
        <f>+AR68*AR33*AR37/13+AS68</f>
        <v>7897104.5252967449</v>
      </c>
      <c r="AU68" s="485">
        <f>+AU35-AV60-AV58-AV56-AV54-AV52-AV50-AV48-AV46-AV44-AV42-AV40-AV62-AV64-AV66</f>
        <v>11793622.390824178</v>
      </c>
      <c r="AV68" s="486">
        <f>+AU36/13*(AU37)</f>
        <v>342972.41952380957</v>
      </c>
      <c r="AW68" s="484">
        <f>+AU68*AU33*AU37/13+AV68</f>
        <v>1479178.1982207771</v>
      </c>
      <c r="AX68" s="485">
        <f>+AX35-AY60-AY58-AY56-AY54-AY52-AY50-AY48-AY46-AY44-AY42-AY40-AY62-AY64-AY66</f>
        <v>15237006.488450261</v>
      </c>
      <c r="AY68" s="486">
        <f>+AX36/13*(AX37)</f>
        <v>444403.11105952383</v>
      </c>
      <c r="AZ68" s="484">
        <f>+AX68*AX33*AX37/13+AY68</f>
        <v>1912346.9071649483</v>
      </c>
      <c r="BA68" s="485">
        <f>+BA35-BB60-BB58-BB56-BB54-BB52-BB50-BB48-BB46-BB44-BB42-BB40-BB62-BB64-BB66</f>
        <v>5268455.9268400269</v>
      </c>
      <c r="BB68" s="486">
        <f>+BA36/13*(BA37)</f>
        <v>152152.4606071428</v>
      </c>
      <c r="BC68" s="484">
        <f>+BA68*BA33*BA37/13+BB68</f>
        <v>659719.16662134149</v>
      </c>
      <c r="BD68" s="485">
        <f>+BD35-BE60-BE58-BE56-BE54-BE52-BE50-BE48-BE46-BE44-BE42-BE40-BE62-BE64-BE66</f>
        <v>38253031.005036645</v>
      </c>
      <c r="BE68" s="486">
        <f>+BD36/13*(BD37)</f>
        <v>1096086.5945238096</v>
      </c>
      <c r="BF68" s="484">
        <f>+BD68*BD33*BD37/13+BE68</f>
        <v>4781410.1906407056</v>
      </c>
      <c r="BG68" s="485">
        <f>+BG35-BH60-BH58-BH56-BH54-BH52-BH50-BH48-BH46-BH44-BH42-BH40-BH62-BH64-BH66</f>
        <v>13376096.816585321</v>
      </c>
      <c r="BH68" s="486">
        <f>+BG36/13*(BG37)</f>
        <v>377744.45222443796</v>
      </c>
      <c r="BI68" s="484">
        <f>+BG68*BG33*BG37/13+BH68</f>
        <v>1666406.9170527924</v>
      </c>
      <c r="BJ68" s="485">
        <f>+BJ35-BK60-BK58-BK56-BK54-BK52-BK50-BK48-BK46-BK44-BK42-BK40-BK62-BK64-BK66</f>
        <v>18364050.723003659</v>
      </c>
      <c r="BK68" s="486">
        <f>+BJ36/13*(BJ37)</f>
        <v>517433.76809523802</v>
      </c>
      <c r="BL68" s="484">
        <f>+BJ68*BJ33*BJ37/13+BK68</f>
        <v>2286639.1793177389</v>
      </c>
      <c r="BM68" s="485">
        <f>+BM35-BN60-BN58-BN56-BN54-BN52-BN50-BN48-BN46-BN44-BN42-BN40-BN62-BN64-BN66</f>
        <v>53649027.184240073</v>
      </c>
      <c r="BN68" s="486">
        <f>+BM36/13*(BM37)</f>
        <v>1498527.1850234743</v>
      </c>
      <c r="BO68" s="484">
        <f>+BM68*BM33*BM37/13+BN68</f>
        <v>6667111.7545642368</v>
      </c>
      <c r="BP68" s="485">
        <f>+BP35-BQ60-BQ58-BQ56-BQ54-BQ52-BQ50-BQ48-BQ46-BQ44-BQ42-BQ40-BQ62-BQ64-BQ66</f>
        <v>63218052.974212483</v>
      </c>
      <c r="BQ68" s="486">
        <f>+BP36/13*(BP37)</f>
        <v>1723260.6571428573</v>
      </c>
      <c r="BR68" s="484">
        <f>+BP68*BP33*BP37/13+BQ68</f>
        <v>7813731.8225717507</v>
      </c>
      <c r="BS68" s="485">
        <f>+BS35-BT60-BT58-BT56-BT54-BT52-BT50-BT48-BT46-BT44-BT42-BT40-BT62-BT64-BT66</f>
        <v>9898445.7585714273</v>
      </c>
      <c r="BT68" s="486">
        <f>+BS36/13*(BS37)</f>
        <v>268480.54500000004</v>
      </c>
      <c r="BU68" s="484">
        <f>+BS68*BS33*BS37/13+BT68</f>
        <v>1222103.6896377001</v>
      </c>
      <c r="BV68" s="485">
        <f>+BV35-BW60-BW58-BW56-BW54-BW52-BW50-BW48-BW46-BW44-BW42-BW40-BW62-BW64-BW66</f>
        <v>4618073.2509157527</v>
      </c>
      <c r="BW68" s="486">
        <f>+BV36/13*(BV37)</f>
        <v>139468.73809523811</v>
      </c>
      <c r="BX68" s="484">
        <f>+BV68*BV33*BV37/13+BW68</f>
        <v>584377.12503992859</v>
      </c>
      <c r="BY68" s="485">
        <f>+BY35-BZ60-BZ58-BZ56-BZ54-BZ52-BZ50-BZ48-BZ46-BZ44-BZ42-BZ40-BZ62-BZ64-BZ66</f>
        <v>34539544.397820517</v>
      </c>
      <c r="BZ68" s="486">
        <f>+BY36/13*(BY37)</f>
        <v>965196.38095238095</v>
      </c>
      <c r="CA68" s="484">
        <f>+BY68*BY33*BY37/13+BZ68</f>
        <v>4292760.0961428275</v>
      </c>
      <c r="CB68" s="485">
        <f>+CB35-CC60-CC58-CC56-CC54-CC52-CC50-CC48-CC46-CC44-CC42-CC40-CC62-CC64-CC66</f>
        <v>625620032.66838825</v>
      </c>
      <c r="CC68" s="486">
        <f>+CB36/13*(CB37)</f>
        <v>17187647.552857142</v>
      </c>
      <c r="CD68" s="484">
        <f>+CB68*CB33*CB37/13+CC68</f>
        <v>77460316.358962014</v>
      </c>
      <c r="CE68" s="485">
        <f>+CE35-CF60-CF58-CF56-CF54-CF52-CF50-CF48-CF46-CF44-CF42-CF40-CF62-CF64-CF66</f>
        <v>304580992.76699275</v>
      </c>
      <c r="CF68" s="486">
        <f>+CE36/13*(CE37)</f>
        <v>8484131.9133950956</v>
      </c>
      <c r="CG68" s="484">
        <f>+CE68*CE33*CE37/13+CF68</f>
        <v>37827676.466116026</v>
      </c>
      <c r="CH68" s="485">
        <f>+CH35-CI60-CI58-CI56-CI54-CI52-CI50-CI48-CI46-CI44-CI42-CI40-CI62-CI64-CI66</f>
        <v>389587111.5298351</v>
      </c>
      <c r="CI68" s="486">
        <f>+CH36/13*(CH37)</f>
        <v>10452950.779047618</v>
      </c>
      <c r="CJ68" s="484">
        <f>+CH68*CH33*CH37/13+CI68</f>
        <v>47986043.899822414</v>
      </c>
      <c r="CK68" s="485">
        <f>+CK35-CL60-CL58-CL56-CL54-CL52-CL50-CL48-CL46-CL44-CL42-CL40-CL62-CL64-CL66</f>
        <v>312087385.96741158</v>
      </c>
      <c r="CL68" s="486">
        <f>+CK36/13*(CK37)</f>
        <v>8809698.8461476695</v>
      </c>
      <c r="CM68" s="484">
        <f>+CK68*CK33*CK37/13+CL68</f>
        <v>38876414.537375055</v>
      </c>
      <c r="CN68" s="485">
        <f>+CN35-CO60-CO58-CO56-CO54-CO52-CO50-CO48-CO46-CO44-CO42-CO40-CO62-CO64-CO66</f>
        <v>557383451.24600708</v>
      </c>
      <c r="CO68" s="486">
        <f>+CN36/13*(CN37)</f>
        <v>14884916.938333331</v>
      </c>
      <c r="CP68" s="484">
        <f>+CN68*CN33*CN37/13+CO68</f>
        <v>68583626.060011029</v>
      </c>
      <c r="CQ68" s="485">
        <f>+CQ35-CR60-CR58-CR56-CR54-CR52-CR50-CR48-CR46-CR44-CR42-CR40-CR62-CR64-CR66</f>
        <v>317512335.75559527</v>
      </c>
      <c r="CR68" s="486">
        <f>+CQ36/13*(CQ37)</f>
        <v>8356346.1697619045</v>
      </c>
      <c r="CS68" s="484">
        <f>+CQ68*CQ33*CQ37/13+CR68</f>
        <v>38945705.294381805</v>
      </c>
      <c r="CT68" s="485">
        <f>+CT35-CU60-CU58-CU56-CU54-CU52-CU50-CU48-CU46-CU44-CU42-CU40-CU62-CU64-CU66</f>
        <v>164165674.04405963</v>
      </c>
      <c r="CU68" s="486">
        <f>+CT36/13*(CT37)</f>
        <v>4270952.2459653066</v>
      </c>
      <c r="CV68" s="484">
        <f>+CT68*CT33*CT37/13+CU68</f>
        <v>20086787.392397214</v>
      </c>
      <c r="CW68" s="485">
        <f>+CW35-CX60-CX58-CX56-CX54-CX52-CX50-CX48-CX46-CX44-CX42-CX40-CX62-CX64-CX66</f>
        <v>62122188.067152239</v>
      </c>
      <c r="CX68" s="486">
        <f>+CW36/13*(CW37)</f>
        <v>1576984.5960990689</v>
      </c>
      <c r="CY68" s="484">
        <f>+CW68*CW33*CW37/13+CX68</f>
        <v>7561879.3746629898</v>
      </c>
      <c r="CZ68" s="485">
        <f>+CZ35-DA60-DA58-DA56-DA54-DA52-DA50-DA48-DA46-DA44-DA42-DA40-DA62-DA64-DA66</f>
        <v>45900054.043465517</v>
      </c>
      <c r="DA68" s="486">
        <f>+CZ36/13*(CZ37)</f>
        <v>1163067.5368755844</v>
      </c>
      <c r="DB68" s="484">
        <f>+CZ68*CZ33*CZ37/13+DA68</f>
        <v>5585110.6478424501</v>
      </c>
      <c r="DC68" s="485">
        <f>+DC35-DD60-DD58-DD56-DD54-DD52-DD50-DD48-DD46-DD44-DD42-DD40-DD62-DD64-DD66</f>
        <v>151128277.39884067</v>
      </c>
      <c r="DD68" s="486">
        <f>+DC36/13*(DC37)</f>
        <v>3769598.0978868548</v>
      </c>
      <c r="DE68" s="484">
        <f>+DC68*DC33*DC37/13+DD68</f>
        <v>18329401.389425106</v>
      </c>
      <c r="DF68" s="485">
        <f>+DF35-DG60-DG58-DG56-DG54-DG52-DG50-DG48-DG46-DG44-DG42-DG40-DG62-DG64-DG66</f>
        <v>121342718.06095202</v>
      </c>
      <c r="DG68" s="486">
        <f>+DF36/13*(DF37)</f>
        <v>3008244.4480262594</v>
      </c>
      <c r="DH68" s="1178">
        <f>+DF68*DF33*DF37/13+DG68</f>
        <v>14698486.249469567</v>
      </c>
      <c r="DI68" s="485">
        <f>+DI35-DJ60-DJ58-DJ56-DJ54-DJ52-DJ50-DJ48-DJ46-DJ44-DJ42-DJ40-DJ62-DJ64-DJ66</f>
        <v>63125038.244119659</v>
      </c>
      <c r="DJ68" s="486">
        <f>+DI36/13*(DI37)</f>
        <v>1563429.3302706121</v>
      </c>
      <c r="DK68" s="1178">
        <f>+DI68*DI33*DI37/13+DJ68</f>
        <v>7644939.3919492606</v>
      </c>
      <c r="DL68" s="485">
        <f>+DL35-DM60-DM58-DM56-DM54-DM52-DM50-DM48-DM46-DM44-DM42-DM40-DM62-DM64-DM66</f>
        <v>40201498.471587136</v>
      </c>
      <c r="DM68" s="486">
        <f>+DL36/13*(DL37)</f>
        <v>1011224.5694193817</v>
      </c>
      <c r="DN68" s="484">
        <f>+DL68*DL33*DL37/13+DM68</f>
        <v>4884264.8756134259</v>
      </c>
      <c r="DO68" s="485">
        <f>+DO35-DP60-DP58-DP56-DP54-DP52-DP50-DP48-DP46-DP44-DP42-DP40-DP62-DP64-DP66</f>
        <v>77772318.75219287</v>
      </c>
      <c r="DP68" s="486">
        <f>+DO36/13*(DO37)</f>
        <v>1941323.94054115</v>
      </c>
      <c r="DQ68" s="484">
        <f>+DO68*DO33*DO37/13+DP68</f>
        <v>9433963.1874662675</v>
      </c>
      <c r="DR68" s="485">
        <f>+DR35-DS60-DS58-DS56-DS54-DS52-DS50-DS48-DS46-DS44-DS42-DS40-DS62-DS64-DS66</f>
        <v>52054740.882075101</v>
      </c>
      <c r="DS68" s="486">
        <f>+DR36/13*(DR37)</f>
        <v>1305209.0788235392</v>
      </c>
      <c r="DT68" s="484">
        <f>+DR68*DR33*DR37/13+DS68</f>
        <v>6320198.9978499161</v>
      </c>
      <c r="DU68" s="485">
        <f>+DU35-DV60-DV58-DV56-DV54-DV52-DV50-DV48-DV46-DV44-DV42-DV40-DV62-DV64-DV66</f>
        <v>52054740.882075101</v>
      </c>
      <c r="DV68" s="486">
        <f>+DU36/13*(DU37)</f>
        <v>1305209.0788235392</v>
      </c>
      <c r="DW68" s="484">
        <f>+DU68*DU33*DU37/13+DV68</f>
        <v>6320198.9978499161</v>
      </c>
      <c r="DX68" s="485">
        <f>+DX35-DY60-DY58-DY56-DY54-DY52-DY50-DY48-DY46-DY44-DY42-DY40-DY62-DY64-DY66</f>
        <v>50557738.230438925</v>
      </c>
      <c r="DY68" s="486">
        <f>+DX36/13*(DX37)</f>
        <v>1271999.7366367106</v>
      </c>
      <c r="DZ68" s="484">
        <f>+DX68*DX33*DX37/13+DY68</f>
        <v>6142767.3796610115</v>
      </c>
      <c r="EA68" s="485">
        <f>+EA35-EB60-EB58-EB56-EB54-EB52-EB50-EB48-EB46-EB44-EB42-EB40-EB62-EB64-EB66</f>
        <v>50557737.232270427</v>
      </c>
      <c r="EB68" s="486">
        <f>+EA36/13*(EA37)</f>
        <v>1271999.7128271866</v>
      </c>
      <c r="EC68" s="484">
        <f>+EA68*EA33*EA37/13+EB68</f>
        <v>6142767.2596872412</v>
      </c>
      <c r="ED68" s="485">
        <f>+ED35-EE60-EE58-EE56-EE54-EE52-EE50-EE48-EE46-EE44-EE42-EE40-EE62-EE64-EE66</f>
        <v>28679546.798303433</v>
      </c>
      <c r="EE68" s="486">
        <f>+ED36/13*(ED37)</f>
        <v>744437.84444293461</v>
      </c>
      <c r="EF68" s="484">
        <f>+ED68*ED33*ED37/13+EE68</f>
        <v>3507445.3177019847</v>
      </c>
      <c r="EG68" s="485">
        <f>+EG35-EH60-EH58-EH56-EH54-EH52-EH50-EH48-EH46-EH44-EH42-EH40-EH62-EH64-EH66</f>
        <v>22897744.631289821</v>
      </c>
      <c r="EH68" s="486">
        <f>+EG36/13*(EG37)</f>
        <v>595059.54648115917</v>
      </c>
      <c r="EI68" s="484">
        <f>+EG68*EG33*EG37/13+EH68</f>
        <v>2801044.1801286363</v>
      </c>
      <c r="EJ68" s="485">
        <f>+EJ35-EK60-EK58-EK56-EK54-EK52-EK50-EK48-EK46-EK44-EK42-EK40-EK62-EK64-EK66</f>
        <v>25509907.380427465</v>
      </c>
      <c r="EK68" s="486">
        <f>+EJ36/13*(EJ37)</f>
        <v>664107.69715949649</v>
      </c>
      <c r="EL68" s="484">
        <f>+EJ68*EJ33*EJ37/13+EK68</f>
        <v>3121749.9057329195</v>
      </c>
      <c r="EM68" s="485">
        <f>+EM35-EN60-EN58-EN56-EN54-EN52-EN50-EN48-EN46-EN44-EN42-EN40-EN62-EN64-EN66</f>
        <v>25509907.380427465</v>
      </c>
      <c r="EN68" s="486">
        <f>+EM36/13*(EM37)</f>
        <v>664107.69715949649</v>
      </c>
      <c r="EO68" s="484">
        <f>+EM68*EM33*EM37/13+EN68</f>
        <v>3121749.9057329195</v>
      </c>
      <c r="EP68" s="485">
        <f>+EP35-EQ60-EQ58-EQ56-EQ54-EQ52-EQ50-EQ48-EQ46-EQ44-EQ42-EQ40-EQ62-EQ64-EQ66</f>
        <v>8082479.5325467642</v>
      </c>
      <c r="EQ68" s="486">
        <f>+EP36/13*(EP37)</f>
        <v>215458.6816468474</v>
      </c>
      <c r="ER68" s="484">
        <f>+EP68*EP33*EP37/13+EQ68</f>
        <v>994130.37781922554</v>
      </c>
      <c r="ES68" s="485">
        <f>+ES35-ET60-ET58-ET56-ET54-ET52-ET50-ET48-ET46-ET44-ET42-ET40-ET62-ET64-ET66</f>
        <v>8082201.1899667028</v>
      </c>
      <c r="ET68" s="486">
        <f>+ES36/13*(ES37)</f>
        <v>215458.6816468474</v>
      </c>
      <c r="EU68" s="484">
        <f>+ES68*ES33*ES37/13+ET68</f>
        <v>994103.56210159056</v>
      </c>
      <c r="EV68" s="485">
        <f>+EV35-EW60-EW58-EW56-EW54-EW52-EW50-EW48-EW46-EW44-EW42-EW40-EW62-EW64-EW66</f>
        <v>32534064.895533085</v>
      </c>
      <c r="EW68" s="486">
        <f>+EV36/13*(EV37)</f>
        <v>805368.07480716356</v>
      </c>
      <c r="EX68" s="484">
        <f>+EV68*EV33*EV37/13+EW68</f>
        <v>3939722.5007693786</v>
      </c>
      <c r="EY68" s="485">
        <f>+EY35-EZ60-EZ58-EZ56-EZ54-EZ52-EZ50-EZ48-EZ46-EZ44-EZ42-EZ40-EZ62-EZ64-EZ66</f>
        <v>14019257.066855086</v>
      </c>
      <c r="EZ68" s="486">
        <f>+EY36/13*(EY37)</f>
        <v>346997.97827037994</v>
      </c>
      <c r="FA68" s="1178">
        <f>+EY68*EY33*EY37/13+EZ68</f>
        <v>1697622.9486604901</v>
      </c>
      <c r="FB68" s="485">
        <f>+FB35-FC60-FC58-FC56-FC54-FC52-FC50-FC48-FC46-FC44-FC42-FC40-FC62-FC64-FC66</f>
        <v>10720231.583589744</v>
      </c>
      <c r="FC68" s="486">
        <f>+FB36/13*(FB37)</f>
        <v>287800.24976190476</v>
      </c>
      <c r="FD68" s="484">
        <f>+FB68*FB33*FB37/13+FC68</f>
        <v>1320594.8119925177</v>
      </c>
      <c r="FE68" s="485">
        <f>+FE35-FF60-FF58-FF56-FF54-FF52-FF50-FF48-FF46-FF44-FF42-FF40-FF62-FF64-FF66</f>
        <v>17441834.018498164</v>
      </c>
      <c r="FF68" s="486">
        <f>+FE36/13*(FE37)</f>
        <v>464644.68142857129</v>
      </c>
      <c r="FG68" s="484">
        <f>+FE68*FE33*FE37/13+FF68</f>
        <v>2145003.0943204099</v>
      </c>
      <c r="FH68" s="485">
        <f>+FH35-FI60-FI58-FI56-FI54-FI52-FI50-FI48-FI46-FI44-FI42-FI40-FI62-FI64-FI66</f>
        <v>40671622.248351656</v>
      </c>
      <c r="FI68" s="486">
        <f>+FH36/13*(FH37)</f>
        <v>1025296.5523809524</v>
      </c>
      <c r="FJ68" s="484">
        <f>+FH68*FH33*FH37/13+FI68</f>
        <v>4943628.910004274</v>
      </c>
      <c r="FK68" s="485">
        <f>+FK35-FL60-FL58-FL56-FL54-FL52-FL50-FL48-FL46-FL44-FL42-FL40-FL62-FL64-FL66</f>
        <v>28785909.851923082</v>
      </c>
      <c r="FL68" s="486">
        <f>+FK36/13*(FK37)</f>
        <v>762610.47857142868</v>
      </c>
      <c r="FM68" s="484">
        <f>+FK68*FK33*FK37/13+FL68</f>
        <v>3535865.0423475141</v>
      </c>
      <c r="FN68" s="1176">
        <v>0</v>
      </c>
      <c r="FO68" s="1245">
        <f>+FN36/13*(FN37)</f>
        <v>0</v>
      </c>
      <c r="FP68" s="1178">
        <f>+FN68*FN33*FN37/13+FO68</f>
        <v>0</v>
      </c>
      <c r="FQ68" s="485">
        <f>+FQ35-FR60-FR58-FR56-FR54-FR52-FR50-FR48-FR46-FR44-FR42-FR40-FR62-FR64-FR66</f>
        <v>1002528.3695238094</v>
      </c>
      <c r="FR68" s="486">
        <f>+FQ36/13*(FQ37)</f>
        <v>26382.325714285711</v>
      </c>
      <c r="FS68" s="484">
        <f>+FQ68*FQ33*FQ37/13+FR68</f>
        <v>122966.60567621168</v>
      </c>
      <c r="FT68" s="485">
        <f>+FT35-FU60-FU58-FU56-FU54-FU52-FU50-FU48-FU46-FU44-FU42-FU40-FU62-FU64-FU66</f>
        <v>21185021.320256416</v>
      </c>
      <c r="FU68" s="486">
        <f>+FT36/13*(FT37)</f>
        <v>526355.71761904785</v>
      </c>
      <c r="FV68" s="484">
        <f>+FT68*FT33*FT37/13+FU68</f>
        <v>2567335.396994018</v>
      </c>
      <c r="FW68" s="485">
        <f>+FW35-FX60-FX58-FX56-FX54-FX52-FX50-FX48-FX46-FX44-FX42-FX40-FX62-FX64-FX66</f>
        <v>151111533.56474358</v>
      </c>
      <c r="FX68" s="483">
        <f>+FW36/13*(FW37)</f>
        <v>3747488.0066666673</v>
      </c>
      <c r="FY68" s="484">
        <f>+FW68*FW33*FW37/13+FX68</f>
        <v>18305678.185589623</v>
      </c>
      <c r="FZ68" s="485">
        <f>+FZ35-GA60-GA58-GA56-GA54-GA52-GA50-GA48-GA46-GA44-GA42-GA40-GA62-GA64-GA66</f>
        <v>21324643.143864468</v>
      </c>
      <c r="GA68" s="486">
        <f>+FZ36/13*(FZ37)</f>
        <v>528988.47714285715</v>
      </c>
      <c r="GB68" s="1178">
        <f>+FZ68*FZ33*FZ37/13+GA68</f>
        <v>2583419.4200532022</v>
      </c>
      <c r="GC68" s="485">
        <f>+GC35-GD60-GD58-GD56-GD54-GD52-GD50-GD48-GD46-GD44-GD42-GD40-GD62-GD64-GD66</f>
        <v>12979846</v>
      </c>
      <c r="GD68" s="486">
        <f>+GC36/13*(GC37)</f>
        <v>23772.611721611716</v>
      </c>
      <c r="GE68" s="1178">
        <f>+GC68*GC33*GC37/13+GD68</f>
        <v>119963.94908551133</v>
      </c>
      <c r="GF68" s="485">
        <f>+GF35-GG60-GG58-GG56-GG54-GG52-GG50-GG48-GG46-GG44-GG42-GG40-GG62-GG64-GG66</f>
        <v>53143656</v>
      </c>
      <c r="GG68" s="486">
        <f>+GF36/13*(GF37)</f>
        <v>97332.703296703301</v>
      </c>
      <c r="GH68" s="1178">
        <f>+GF68*GF33*GF37/13+GG68</f>
        <v>491170.91547942325</v>
      </c>
      <c r="GI68" s="485">
        <f>+GI35-GJ60-GJ58-GJ56-GJ54-GJ52-GJ50-GJ48-GJ46-GJ44-GJ42-GJ40-GJ62-GJ64-GJ66</f>
        <v>92900015</v>
      </c>
      <c r="GJ68" s="486">
        <f>+GI36/13*(GI37)</f>
        <v>757027.86813186808</v>
      </c>
      <c r="GK68" s="1178">
        <f>+GI68*GI33*GI37/13+GJ68</f>
        <v>3820196.69072892</v>
      </c>
      <c r="GL68" s="485">
        <f>+GL35-GM60-GM58-GM56-GM54-GM52-GM50-GM48-GM46-GM44-GM42-GM40-GM62-GM64-GM66</f>
        <v>54239691</v>
      </c>
      <c r="GM68" s="486">
        <f>+GL36/13*(GL37)</f>
        <v>99340.093406593413</v>
      </c>
      <c r="GN68" s="1178">
        <f>+GL68*GL33*GL37/13+GM68</f>
        <v>501300.82664600707</v>
      </c>
      <c r="GO68" s="485">
        <f t="shared" ref="GO68" si="57">+GO35-GP60-GP58-GP56-GP54-GP52-GP50-GP48-GP46-GP44-GP42-GP40-GP62-GP64-GP66</f>
        <v>84517902.777701467</v>
      </c>
      <c r="GP68" s="486">
        <f t="shared" ref="GP68" si="58">+GO36/13*(GO37)</f>
        <v>2025163.9285714286</v>
      </c>
      <c r="GQ68" s="1178">
        <f t="shared" ref="GQ68" si="59">+GO68*GO33*GO37/13+GP68</f>
        <v>10102187.518823037</v>
      </c>
      <c r="GR68" s="485">
        <f>GR35-GS64-GS66</f>
        <v>53589875.793521129</v>
      </c>
      <c r="GS68" s="486">
        <f t="shared" ref="GS68" si="60">+GR36/13*(GR37)</f>
        <v>1284704.5970695971</v>
      </c>
      <c r="GT68" s="1178">
        <f t="shared" ref="GT68" si="61">+GR68*GR33*GR37/13+GS68</f>
        <v>6405834.3348028921</v>
      </c>
      <c r="GU68" s="485">
        <f t="shared" ref="GU68" si="62">+GU35-GV60-GV58-GV56-GV54-GV52-GV50-GV48-GV46-GV44-GV42-GV40-GV62-GV64-GV66</f>
        <v>7975324.3535424508</v>
      </c>
      <c r="GV68" s="486">
        <f>+GU36/13*(GU37)</f>
        <v>191040.34798534797</v>
      </c>
      <c r="GW68" s="1178">
        <f t="shared" ref="GW68" si="63">+GU68*GU33*GU37/13+GV68</f>
        <v>953079.69537423865</v>
      </c>
      <c r="GX68" s="485">
        <f t="shared" ref="GX68" si="64">+GX35-GY60-GY58-GY56-GY54-GY52-GY50-GY48-GY46-GY44-GY42-GY40-GY62-GY64-GY66</f>
        <v>67121246.176526561</v>
      </c>
      <c r="GY68" s="486">
        <f t="shared" ref="GY68" si="65">+GX36/13*(GX37)</f>
        <v>1348583.448717949</v>
      </c>
      <c r="GZ68" s="1178">
        <f t="shared" ref="GZ68" si="66">+GX68*GX33*GX37/13+GY68</f>
        <v>6776954.7586283004</v>
      </c>
      <c r="HA68" s="485">
        <f t="shared" ref="HA68" si="67">+HA35-HB60-HB58-HB56-HB54-HB52-HB50-HB48-HB46-HB44-HB42-HB40-HB62-HB64-HB66</f>
        <v>44907790.236679509</v>
      </c>
      <c r="HB68" s="486">
        <f t="shared" ref="HB68" si="68">+HA36/13*(HA37)</f>
        <v>911360.90659340669</v>
      </c>
      <c r="HC68" s="1178">
        <f t="shared" ref="HC68" si="69">+HA68*HA33*HA37/13+HB68</f>
        <v>4574715.0822708402</v>
      </c>
      <c r="HD68" s="485">
        <f t="shared" ref="HD68" si="70">+HD35-HE60-HE58-HE56-HE54-HE52-HE50-HE48-HE46-HE44-HE42-HE40-HE62-HE64-HE66</f>
        <v>86829603.330507353</v>
      </c>
      <c r="HE68" s="486">
        <f t="shared" ref="HE68" si="71">+HD36/13*(HD37)</f>
        <v>1756235.3516483516</v>
      </c>
      <c r="HF68" s="1178">
        <f t="shared" ref="HF68" si="72">+HD68*HD33*HD37/13+HE68</f>
        <v>8821824.9045465048</v>
      </c>
      <c r="HG68" s="485">
        <f t="shared" ref="HG68" si="73">+HG35-HH60-HH58-HH56-HH54-HH52-HH50-HH48-HH46-HH44-HH42-HH40-HH62-HH64-HH66</f>
        <v>23872588.904771067</v>
      </c>
      <c r="HH68" s="486">
        <f t="shared" ref="HH68" si="74">+HG36/13*(HG37)</f>
        <v>343138.53846153856</v>
      </c>
      <c r="HI68" s="1178">
        <f t="shared" ref="HI68" si="75">+HG68*HG33*HG37/13+HH68</f>
        <v>1725514.2752940515</v>
      </c>
      <c r="HJ68" s="485">
        <f t="shared" ref="HJ68" si="76">+HJ35-HK60-HK58-HK56-HK54-HK52-HK50-HK48-HK46-HK44-HK42-HK40-HK62-HK64-HK66</f>
        <v>8285191.2105402928</v>
      </c>
      <c r="HK68" s="486">
        <f t="shared" ref="HK68" si="77">+HJ36/13*(HJ37)</f>
        <v>75087.357142857145</v>
      </c>
      <c r="HL68" s="1178">
        <f t="shared" ref="HL68" si="78">+HJ68*HJ33*HJ37/13+HK68</f>
        <v>377575.04466136714</v>
      </c>
      <c r="HM68" s="485">
        <f t="shared" ref="HM68" si="79">+HM35-HN60-HN58-HN56-HN54-HN52-HN50-HN48-HN46-HN44-HN42-HN40-HN62-HN64-HN66</f>
        <v>6269758.8743818682</v>
      </c>
      <c r="HN68" s="486">
        <f t="shared" ref="HN68" si="80">+HM36/13*(HM37)</f>
        <v>46816.670329670327</v>
      </c>
      <c r="HO68" s="1178">
        <f t="shared" ref="HO68" si="81">+HM68*HM33*HM37/13+HN68</f>
        <v>235294.65470927529</v>
      </c>
      <c r="HP68" s="485">
        <f t="shared" ref="HP68" si="82">+HP35-HQ60-HQ58-HQ56-HQ54-HQ52-HQ50-HQ48-HQ46-HQ44-HQ42-HQ40-HQ62-HQ64-HQ66</f>
        <v>18465043.082715202</v>
      </c>
      <c r="HQ68" s="486">
        <f t="shared" ref="HQ68" si="83">+HP36/13*(HP37)</f>
        <v>127407.35531135531</v>
      </c>
      <c r="HR68" s="1178">
        <f t="shared" ref="HR68" si="84">+HP68*HP33*HP37/13+HQ68</f>
        <v>641951.74097073206</v>
      </c>
      <c r="HS68" s="485">
        <f t="shared" ref="HS68" si="85">+HS35-HT60-HT58-HT56-HT54-HT52-HT50-HT48-HT46-HT44-HT42-HT40-HT62-HT64-HT66</f>
        <v>18342368.208333332</v>
      </c>
      <c r="HT68" s="486">
        <f t="shared" ref="HT68" si="86">+HS36/13*(HS37)</f>
        <v>95982.538461538454</v>
      </c>
      <c r="HU68" s="1178">
        <f t="shared" ref="HU68" si="87">+HS68*HS33*HS37/13+HT68</f>
        <v>484282.88436894311</v>
      </c>
      <c r="HV68" s="485">
        <f t="shared" ref="HV68" si="88">+HV35-HW60-HW58-HW56-HW54-HW52-HW50-HW48-HW46-HW44-HW42-HW40-HW62-HW64-HW66</f>
        <v>23445000.001923077</v>
      </c>
      <c r="HW68" s="486">
        <f t="shared" ref="HW68" si="89">+HV36/13*(HV37)</f>
        <v>332409.87179487175</v>
      </c>
      <c r="HX68" s="1178">
        <f t="shared" ref="HX68" si="90">+HV68*HV33*HV37/13+HW68</f>
        <v>1672767.0351537901</v>
      </c>
      <c r="HY68" s="485">
        <f t="shared" ref="HY68" si="91">+HY35-HZ60-HZ58-HZ56-HZ54-HZ52-HZ50-HZ48-HZ46-HZ44-HZ42-HZ40-HZ62-HZ64-HZ66</f>
        <v>7857602.307692308</v>
      </c>
      <c r="HZ68" s="486">
        <f t="shared" ref="HZ68" si="92">+HY36/13*(HY37)</f>
        <v>64358.690476190481</v>
      </c>
      <c r="IA68" s="1178">
        <f t="shared" ref="IA68" si="93">+HY68*HY33*HY37/13+HZ68</f>
        <v>324321.93013302726</v>
      </c>
      <c r="IB68" s="485">
        <f t="shared" ref="IB68" si="94">+IB35-IC60-IC58-IC56-IC54-IC52-IC50-IC48-IC46-IC44-IC42-IC40-IC62-IC64-IC66</f>
        <v>6269758.8743818682</v>
      </c>
      <c r="IC68" s="486">
        <f t="shared" ref="IC68" si="95">+IB36/13*(IB37)</f>
        <v>46816.670329670327</v>
      </c>
      <c r="ID68" s="1178">
        <f t="shared" ref="ID68" si="96">+IB68*IB33*IB37/13+IC68</f>
        <v>235294.65470927529</v>
      </c>
      <c r="IE68" s="485">
        <f t="shared" ref="IE68" si="97">+IE35-IF60-IF58-IF56-IF54-IF52-IF50-IF48-IF46-IF44-IF42-IF40-IF62-IF64-IF66</f>
        <v>2291698.8743818682</v>
      </c>
      <c r="IF68" s="486">
        <f t="shared" ref="IF68" si="98">+IE36/13*(IE37)</f>
        <v>38045.769230769234</v>
      </c>
      <c r="IG68" s="1178">
        <f t="shared" ref="IG68" si="99">+IE68*IE33*IE37/13+IF68</f>
        <v>189882.07787355315</v>
      </c>
      <c r="IH68" s="485">
        <f t="shared" ref="IH68" si="100">+IH35-II60-II58-II56-II54-II52-II50-II48-II46-II44-II42-II40-II62-II64-II66</f>
        <v>16173343.208333334</v>
      </c>
      <c r="II68" s="486">
        <f t="shared" ref="II68" si="101">+IH36/13*(IH37)</f>
        <v>89361.580586080585</v>
      </c>
      <c r="IJ68" s="1178">
        <f t="shared" ref="IJ68" si="102">+IH68*IH33*IH37/13+II68</f>
        <v>450867.31264474965</v>
      </c>
      <c r="IK68" s="485">
        <f t="shared" ref="IK68" si="103">+IK35-IL60-IL58-IL56-IL54-IL52-IL50-IL48-IL46-IL44-IL42-IL40-IL62-IL64-IL66</f>
        <v>18342368.208333332</v>
      </c>
      <c r="IL68" s="486">
        <f t="shared" ref="IL68" si="104">+IK36/13*(IK37)</f>
        <v>95982.538461538454</v>
      </c>
      <c r="IM68" s="1178">
        <f t="shared" ref="IM68" si="105">+IK68*IK33*IK37/13+IL68</f>
        <v>484282.88436894311</v>
      </c>
      <c r="IN68" s="561">
        <f>G68+J68+M68+P68+S68+V68+Y68+AB68+AE68+AH68+AK68+AN68+AQ68+AT68+AW68+AZ68+BC68+BF68+BI68+BL68+BO68+BR68+BU68+BX68+CA68+CD68+CG68+CJ68+CM68+CP68+CS68+CV68+CY68+DB68+DE68+DH68+DK68+DN68+DQ68+DT68+DW68+DZ68+EC68+EF68+EI68+EL68+EO68+ER68+EU68+EX68+FA68+FD68+FG68+FJ68+FM68+FP68+FS68+FV68+FY68+GB68+GE68+GH68+GK68+GN68+GQ68+GT68+GW68+GZ68+HC68+HF68+HI68+HL68+HO68+HR68+HU68+HX68+IA68+ID68+IG68+IJ68+IM68</f>
        <v>596008506.65774035</v>
      </c>
      <c r="IO68" s="561"/>
      <c r="IP68" s="561">
        <f>+IN68</f>
        <v>596008506.65774035</v>
      </c>
      <c r="IQ68" s="561"/>
      <c r="IS68" s="1122"/>
      <c r="IT68" s="1122"/>
      <c r="IU68" s="1189"/>
      <c r="IV68" s="1189"/>
      <c r="IW68" s="1189"/>
    </row>
    <row r="69" spans="1:257" s="814" customFormat="1" ht="21" thickBot="1">
      <c r="A69" s="1372">
        <f>+A68+1</f>
        <v>45</v>
      </c>
      <c r="B69" s="619"/>
      <c r="C69" s="617" t="str">
        <f>+C59</f>
        <v>W Increased ROE</v>
      </c>
      <c r="D69" s="617">
        <v>2020</v>
      </c>
      <c r="E69" s="530">
        <f>+E68</f>
        <v>13754878.338809513</v>
      </c>
      <c r="F69" s="531">
        <f>+F68</f>
        <v>491561.94309523801</v>
      </c>
      <c r="G69" s="532">
        <f>+G68</f>
        <v>1816716.4830598629</v>
      </c>
      <c r="H69" s="530">
        <f t="shared" ref="H69:BS69" si="106">+H68</f>
        <v>5683537.3380952366</v>
      </c>
      <c r="I69" s="531">
        <f t="shared" si="106"/>
        <v>192119.57190476189</v>
      </c>
      <c r="J69" s="532">
        <f t="shared" si="106"/>
        <v>739675.50959597225</v>
      </c>
      <c r="K69" s="530">
        <f t="shared" si="106"/>
        <v>60885222.632202424</v>
      </c>
      <c r="L69" s="531">
        <f t="shared" si="106"/>
        <v>2058755.2592857142</v>
      </c>
      <c r="M69" s="532">
        <f t="shared" si="106"/>
        <v>7924479.9280509809</v>
      </c>
      <c r="N69" s="530">
        <f t="shared" si="106"/>
        <v>15364907.192063496</v>
      </c>
      <c r="O69" s="531">
        <f t="shared" si="106"/>
        <v>528306.26404761907</v>
      </c>
      <c r="P69" s="532">
        <f t="shared" si="106"/>
        <v>2008572.1028409484</v>
      </c>
      <c r="Q69" s="530">
        <f t="shared" si="106"/>
        <v>19843794.748282328</v>
      </c>
      <c r="R69" s="531">
        <f t="shared" si="106"/>
        <v>642982.10357142857</v>
      </c>
      <c r="S69" s="532">
        <f t="shared" si="106"/>
        <v>2554747.0827365182</v>
      </c>
      <c r="T69" s="530">
        <f t="shared" si="106"/>
        <v>19234350.704706956</v>
      </c>
      <c r="U69" s="531">
        <f t="shared" si="106"/>
        <v>610820.36571428576</v>
      </c>
      <c r="V69" s="532">
        <f t="shared" si="106"/>
        <v>2463871.0821061721</v>
      </c>
      <c r="W69" s="530">
        <f t="shared" si="106"/>
        <v>11750377.73283883</v>
      </c>
      <c r="X69" s="531">
        <f t="shared" si="106"/>
        <v>374560.81380952382</v>
      </c>
      <c r="Y69" s="532">
        <f t="shared" si="106"/>
        <v>1506600.3720974883</v>
      </c>
      <c r="Z69" s="530">
        <f t="shared" si="106"/>
        <v>5112874.0533699673</v>
      </c>
      <c r="AA69" s="531">
        <f t="shared" si="106"/>
        <v>165749.88095238095</v>
      </c>
      <c r="AB69" s="532">
        <f t="shared" si="106"/>
        <v>658327.72113391419</v>
      </c>
      <c r="AC69" s="530">
        <f t="shared" si="106"/>
        <v>15734387.697637366</v>
      </c>
      <c r="AD69" s="531">
        <f t="shared" si="106"/>
        <v>500343.63753968262</v>
      </c>
      <c r="AE69" s="532">
        <f t="shared" si="106"/>
        <v>2016205.4850601975</v>
      </c>
      <c r="AF69" s="530">
        <f t="shared" si="106"/>
        <v>19881.267857142851</v>
      </c>
      <c r="AG69" s="531">
        <f t="shared" si="106"/>
        <v>666.38928571428573</v>
      </c>
      <c r="AH69" s="532">
        <f t="shared" si="106"/>
        <v>2581.7644502339781</v>
      </c>
      <c r="AI69" s="530">
        <f t="shared" si="106"/>
        <v>7177592.8865201464</v>
      </c>
      <c r="AJ69" s="531">
        <f t="shared" si="106"/>
        <v>218069.47404761909</v>
      </c>
      <c r="AK69" s="532">
        <f t="shared" si="106"/>
        <v>909563.76176904608</v>
      </c>
      <c r="AL69" s="530">
        <f t="shared" si="106"/>
        <v>16397842.42444185</v>
      </c>
      <c r="AM69" s="531">
        <f t="shared" si="106"/>
        <v>491118.82585882989</v>
      </c>
      <c r="AN69" s="532">
        <f t="shared" si="106"/>
        <v>2070898.3629168333</v>
      </c>
      <c r="AO69" s="530">
        <f t="shared" si="106"/>
        <v>17100273.395528097</v>
      </c>
      <c r="AP69" s="531">
        <f t="shared" si="106"/>
        <v>504054.10714853473</v>
      </c>
      <c r="AQ69" s="532">
        <f t="shared" si="106"/>
        <v>2151506.3322099177</v>
      </c>
      <c r="AR69" s="530">
        <f t="shared" si="106"/>
        <v>62883074.02408424</v>
      </c>
      <c r="AS69" s="531">
        <f t="shared" si="106"/>
        <v>1838905.4647619051</v>
      </c>
      <c r="AT69" s="532">
        <f t="shared" si="106"/>
        <v>7897104.5252967449</v>
      </c>
      <c r="AU69" s="530">
        <f t="shared" si="106"/>
        <v>11793622.390824178</v>
      </c>
      <c r="AV69" s="531">
        <f t="shared" si="106"/>
        <v>342972.41952380957</v>
      </c>
      <c r="AW69" s="532">
        <f t="shared" si="106"/>
        <v>1479178.1982207771</v>
      </c>
      <c r="AX69" s="530">
        <f t="shared" si="106"/>
        <v>15237006.488450261</v>
      </c>
      <c r="AY69" s="531">
        <f t="shared" si="106"/>
        <v>444403.11105952383</v>
      </c>
      <c r="AZ69" s="532">
        <f t="shared" si="106"/>
        <v>1912346.9071649483</v>
      </c>
      <c r="BA69" s="530">
        <f t="shared" si="106"/>
        <v>5268455.9268400269</v>
      </c>
      <c r="BB69" s="531">
        <f t="shared" si="106"/>
        <v>152152.4606071428</v>
      </c>
      <c r="BC69" s="532">
        <f t="shared" si="106"/>
        <v>659719.16662134149</v>
      </c>
      <c r="BD69" s="530">
        <f t="shared" si="106"/>
        <v>38253031.005036645</v>
      </c>
      <c r="BE69" s="531">
        <f t="shared" si="106"/>
        <v>1096086.5945238096</v>
      </c>
      <c r="BF69" s="532">
        <f t="shared" si="106"/>
        <v>4781410.1906407056</v>
      </c>
      <c r="BG69" s="530">
        <f t="shared" si="106"/>
        <v>13376096.816585321</v>
      </c>
      <c r="BH69" s="531">
        <f t="shared" si="106"/>
        <v>377744.45222443796</v>
      </c>
      <c r="BI69" s="532">
        <f t="shared" si="106"/>
        <v>1666406.9170527924</v>
      </c>
      <c r="BJ69" s="530">
        <f t="shared" si="106"/>
        <v>18364050.723003659</v>
      </c>
      <c r="BK69" s="531">
        <f t="shared" si="106"/>
        <v>517433.76809523802</v>
      </c>
      <c r="BL69" s="532">
        <f t="shared" si="106"/>
        <v>2286639.1793177389</v>
      </c>
      <c r="BM69" s="530">
        <f t="shared" si="106"/>
        <v>53649027.184240073</v>
      </c>
      <c r="BN69" s="531">
        <f t="shared" si="106"/>
        <v>1498527.1850234743</v>
      </c>
      <c r="BO69" s="532">
        <f t="shared" si="106"/>
        <v>6667111.7545642368</v>
      </c>
      <c r="BP69" s="530">
        <f t="shared" si="106"/>
        <v>63218052.974212483</v>
      </c>
      <c r="BQ69" s="531">
        <f t="shared" si="106"/>
        <v>1723260.6571428573</v>
      </c>
      <c r="BR69" s="532">
        <f t="shared" si="106"/>
        <v>7813731.8225717507</v>
      </c>
      <c r="BS69" s="530">
        <f t="shared" si="106"/>
        <v>9898445.7585714273</v>
      </c>
      <c r="BT69" s="531">
        <f t="shared" ref="BT69:EK69" si="107">+BT68</f>
        <v>268480.54500000004</v>
      </c>
      <c r="BU69" s="532">
        <f t="shared" si="107"/>
        <v>1222103.6896377001</v>
      </c>
      <c r="BV69" s="530">
        <f t="shared" si="107"/>
        <v>4618073.2509157527</v>
      </c>
      <c r="BW69" s="531">
        <f t="shared" si="107"/>
        <v>139468.73809523811</v>
      </c>
      <c r="BX69" s="532">
        <f>+BV69*BV34*BV37/13+BW69</f>
        <v>618695.24920866615</v>
      </c>
      <c r="BY69" s="530">
        <f t="shared" si="107"/>
        <v>34539544.397820517</v>
      </c>
      <c r="BZ69" s="531">
        <f t="shared" si="107"/>
        <v>965196.38095238095</v>
      </c>
      <c r="CA69" s="532">
        <f>+BY69*BY34*BY37/13+BZ69</f>
        <v>4549432.5889710831</v>
      </c>
      <c r="CB69" s="530">
        <f t="shared" si="107"/>
        <v>625620032.66838825</v>
      </c>
      <c r="CC69" s="531">
        <f t="shared" si="107"/>
        <v>17187647.552857142</v>
      </c>
      <c r="CD69" s="532">
        <f>+CB69*CB34*CB37/13+CC69</f>
        <v>82109464.347098827</v>
      </c>
      <c r="CE69" s="530">
        <f t="shared" si="107"/>
        <v>304580992.76699275</v>
      </c>
      <c r="CF69" s="531">
        <f t="shared" si="107"/>
        <v>8484131.9133950956</v>
      </c>
      <c r="CG69" s="532">
        <f t="shared" si="107"/>
        <v>37827676.466116026</v>
      </c>
      <c r="CH69" s="530">
        <f t="shared" si="107"/>
        <v>389587111.5298351</v>
      </c>
      <c r="CI69" s="531">
        <f t="shared" si="107"/>
        <v>10452950.779047618</v>
      </c>
      <c r="CJ69" s="532">
        <f t="shared" si="107"/>
        <v>47986043.899822414</v>
      </c>
      <c r="CK69" s="530">
        <f t="shared" si="107"/>
        <v>312087385.96741158</v>
      </c>
      <c r="CL69" s="531">
        <f t="shared" si="107"/>
        <v>8809698.8461476695</v>
      </c>
      <c r="CM69" s="532">
        <f t="shared" si="107"/>
        <v>38876414.537375055</v>
      </c>
      <c r="CN69" s="530">
        <f t="shared" si="107"/>
        <v>557383451.24600708</v>
      </c>
      <c r="CO69" s="531">
        <f t="shared" si="107"/>
        <v>14884916.938333331</v>
      </c>
      <c r="CP69" s="532">
        <f>+CN69*CN34*CN37/13+CO69</f>
        <v>69412038.839547038</v>
      </c>
      <c r="CQ69" s="530">
        <f>+CQ68</f>
        <v>317512335.75559527</v>
      </c>
      <c r="CR69" s="531">
        <f>+CR68</f>
        <v>8356346.1697619045</v>
      </c>
      <c r="CS69" s="532">
        <f>+CQ69*CQ34*CQ37/13+CR69</f>
        <v>39417608.929145746</v>
      </c>
      <c r="CT69" s="530">
        <f t="shared" si="107"/>
        <v>164165674.04405963</v>
      </c>
      <c r="CU69" s="531">
        <f t="shared" si="107"/>
        <v>4270952.2459653066</v>
      </c>
      <c r="CV69" s="532">
        <f t="shared" si="107"/>
        <v>20086787.392397214</v>
      </c>
      <c r="CW69" s="530">
        <f t="shared" si="107"/>
        <v>62122188.067152239</v>
      </c>
      <c r="CX69" s="531">
        <f t="shared" si="107"/>
        <v>1576984.5960990689</v>
      </c>
      <c r="CY69" s="532">
        <f t="shared" si="107"/>
        <v>7561879.3746629898</v>
      </c>
      <c r="CZ69" s="530">
        <f t="shared" si="107"/>
        <v>45900054.043465517</v>
      </c>
      <c r="DA69" s="531">
        <f t="shared" si="107"/>
        <v>1163067.5368755844</v>
      </c>
      <c r="DB69" s="532">
        <f t="shared" si="107"/>
        <v>5585110.6478424501</v>
      </c>
      <c r="DC69" s="530">
        <f t="shared" si="107"/>
        <v>151128277.39884067</v>
      </c>
      <c r="DD69" s="531">
        <f t="shared" si="107"/>
        <v>3769598.0978868548</v>
      </c>
      <c r="DE69" s="532">
        <f t="shared" si="107"/>
        <v>18329401.389425106</v>
      </c>
      <c r="DF69" s="1177">
        <f t="shared" ref="DF69:DK69" si="108">+DF68</f>
        <v>121342718.06095202</v>
      </c>
      <c r="DG69" s="531">
        <f t="shared" si="108"/>
        <v>3008244.4480262594</v>
      </c>
      <c r="DH69" s="1179">
        <f t="shared" si="108"/>
        <v>14698486.249469567</v>
      </c>
      <c r="DI69" s="1177">
        <f t="shared" si="108"/>
        <v>63125038.244119659</v>
      </c>
      <c r="DJ69" s="531">
        <f t="shared" si="108"/>
        <v>1563429.3302706121</v>
      </c>
      <c r="DK69" s="1179">
        <f t="shared" si="108"/>
        <v>7644939.3919492606</v>
      </c>
      <c r="DL69" s="530">
        <f t="shared" si="107"/>
        <v>40201498.471587136</v>
      </c>
      <c r="DM69" s="531">
        <f t="shared" si="107"/>
        <v>1011224.5694193817</v>
      </c>
      <c r="DN69" s="532">
        <f t="shared" si="107"/>
        <v>4884264.8756134259</v>
      </c>
      <c r="DO69" s="530">
        <f t="shared" si="107"/>
        <v>77772318.75219287</v>
      </c>
      <c r="DP69" s="531">
        <f t="shared" si="107"/>
        <v>1941323.94054115</v>
      </c>
      <c r="DQ69" s="532">
        <f t="shared" si="107"/>
        <v>9433963.1874662675</v>
      </c>
      <c r="DR69" s="530">
        <f t="shared" si="107"/>
        <v>52054740.882075101</v>
      </c>
      <c r="DS69" s="531">
        <f t="shared" si="107"/>
        <v>1305209.0788235392</v>
      </c>
      <c r="DT69" s="532">
        <f t="shared" si="107"/>
        <v>6320198.9978499161</v>
      </c>
      <c r="DU69" s="530">
        <f t="shared" si="107"/>
        <v>52054740.882075101</v>
      </c>
      <c r="DV69" s="531">
        <f t="shared" si="107"/>
        <v>1305209.0788235392</v>
      </c>
      <c r="DW69" s="532">
        <f t="shared" si="107"/>
        <v>6320198.9978499161</v>
      </c>
      <c r="DX69" s="530">
        <f t="shared" si="107"/>
        <v>50557738.230438925</v>
      </c>
      <c r="DY69" s="531">
        <f t="shared" si="107"/>
        <v>1271999.7366367106</v>
      </c>
      <c r="DZ69" s="532">
        <f t="shared" si="107"/>
        <v>6142767.3796610115</v>
      </c>
      <c r="EA69" s="530">
        <f t="shared" si="107"/>
        <v>50557737.232270427</v>
      </c>
      <c r="EB69" s="531">
        <f t="shared" si="107"/>
        <v>1271999.7128271866</v>
      </c>
      <c r="EC69" s="532">
        <f t="shared" si="107"/>
        <v>6142767.2596872412</v>
      </c>
      <c r="ED69" s="530">
        <f t="shared" si="107"/>
        <v>28679546.798303433</v>
      </c>
      <c r="EE69" s="531">
        <f t="shared" si="107"/>
        <v>744437.84444293461</v>
      </c>
      <c r="EF69" s="532">
        <f t="shared" si="107"/>
        <v>3507445.3177019847</v>
      </c>
      <c r="EG69" s="530">
        <f t="shared" si="107"/>
        <v>22897744.631289821</v>
      </c>
      <c r="EH69" s="531">
        <f t="shared" si="107"/>
        <v>595059.54648115917</v>
      </c>
      <c r="EI69" s="532">
        <f t="shared" si="107"/>
        <v>2801044.1801286363</v>
      </c>
      <c r="EJ69" s="530">
        <f t="shared" si="107"/>
        <v>25509907.380427465</v>
      </c>
      <c r="EK69" s="531">
        <f t="shared" si="107"/>
        <v>664107.69715949649</v>
      </c>
      <c r="EL69" s="532">
        <f t="shared" ref="EL69:FP69" si="109">+EL68</f>
        <v>3121749.9057329195</v>
      </c>
      <c r="EM69" s="530">
        <f t="shared" si="109"/>
        <v>25509907.380427465</v>
      </c>
      <c r="EN69" s="531">
        <f t="shared" si="109"/>
        <v>664107.69715949649</v>
      </c>
      <c r="EO69" s="532">
        <f t="shared" si="109"/>
        <v>3121749.9057329195</v>
      </c>
      <c r="EP69" s="530">
        <f t="shared" si="109"/>
        <v>8082479.5325467642</v>
      </c>
      <c r="EQ69" s="531">
        <f t="shared" si="109"/>
        <v>215458.6816468474</v>
      </c>
      <c r="ER69" s="532">
        <f t="shared" si="109"/>
        <v>994130.37781922554</v>
      </c>
      <c r="ES69" s="530">
        <f t="shared" si="109"/>
        <v>8082201.1899667028</v>
      </c>
      <c r="ET69" s="531">
        <f t="shared" si="109"/>
        <v>215458.6816468474</v>
      </c>
      <c r="EU69" s="532">
        <f t="shared" si="109"/>
        <v>994103.56210159056</v>
      </c>
      <c r="EV69" s="530">
        <f t="shared" si="109"/>
        <v>32534064.895533085</v>
      </c>
      <c r="EW69" s="531">
        <f t="shared" si="109"/>
        <v>805368.07480716356</v>
      </c>
      <c r="EX69" s="532">
        <f t="shared" si="109"/>
        <v>3939722.5007693786</v>
      </c>
      <c r="EY69" s="1177">
        <f>+EY68</f>
        <v>14019257.066855086</v>
      </c>
      <c r="EZ69" s="531">
        <f>+EZ68</f>
        <v>346997.97827037994</v>
      </c>
      <c r="FA69" s="1179">
        <f>+FA68</f>
        <v>1697622.9486604901</v>
      </c>
      <c r="FB69" s="530">
        <f t="shared" si="109"/>
        <v>10720231.583589744</v>
      </c>
      <c r="FC69" s="531">
        <f t="shared" si="109"/>
        <v>287800.24976190476</v>
      </c>
      <c r="FD69" s="532">
        <f t="shared" si="109"/>
        <v>1320594.8119925177</v>
      </c>
      <c r="FE69" s="530">
        <f t="shared" si="109"/>
        <v>17441834.018498164</v>
      </c>
      <c r="FF69" s="531">
        <f t="shared" si="109"/>
        <v>464644.68142857129</v>
      </c>
      <c r="FG69" s="532">
        <f t="shared" si="109"/>
        <v>2145003.0943204099</v>
      </c>
      <c r="FH69" s="530">
        <f t="shared" si="109"/>
        <v>40671622.248351656</v>
      </c>
      <c r="FI69" s="531">
        <f t="shared" si="109"/>
        <v>1025296.5523809524</v>
      </c>
      <c r="FJ69" s="532">
        <f t="shared" si="109"/>
        <v>4943628.910004274</v>
      </c>
      <c r="FK69" s="530">
        <f t="shared" si="109"/>
        <v>28785909.851923082</v>
      </c>
      <c r="FL69" s="531">
        <f t="shared" si="109"/>
        <v>762610.47857142868</v>
      </c>
      <c r="FM69" s="532">
        <f t="shared" si="109"/>
        <v>3535865.0423475141</v>
      </c>
      <c r="FN69" s="1177">
        <f t="shared" si="109"/>
        <v>0</v>
      </c>
      <c r="FO69" s="1246">
        <f t="shared" si="109"/>
        <v>0</v>
      </c>
      <c r="FP69" s="1179">
        <f t="shared" si="109"/>
        <v>0</v>
      </c>
      <c r="FQ69" s="530">
        <f t="shared" ref="FQ69:GE69" si="110">+FQ68</f>
        <v>1002528.3695238094</v>
      </c>
      <c r="FR69" s="531">
        <f t="shared" si="110"/>
        <v>26382.325714285711</v>
      </c>
      <c r="FS69" s="532">
        <f>+FS68</f>
        <v>122966.60567621168</v>
      </c>
      <c r="FT69" s="530">
        <f t="shared" si="110"/>
        <v>21185021.320256416</v>
      </c>
      <c r="FU69" s="531">
        <f t="shared" si="110"/>
        <v>526355.71761904785</v>
      </c>
      <c r="FV69" s="532">
        <f t="shared" si="110"/>
        <v>2567335.396994018</v>
      </c>
      <c r="FW69" s="530">
        <f t="shared" si="110"/>
        <v>151111533.56474358</v>
      </c>
      <c r="FX69" s="531">
        <f t="shared" si="110"/>
        <v>3747488.0066666673</v>
      </c>
      <c r="FY69" s="532">
        <f t="shared" si="110"/>
        <v>18305678.185589623</v>
      </c>
      <c r="FZ69" s="1177">
        <f t="shared" si="110"/>
        <v>21324643.143864468</v>
      </c>
      <c r="GA69" s="531">
        <f t="shared" si="110"/>
        <v>528988.47714285715</v>
      </c>
      <c r="GB69" s="1179">
        <f t="shared" si="110"/>
        <v>2583419.4200532022</v>
      </c>
      <c r="GC69" s="1177">
        <f t="shared" si="110"/>
        <v>12979846</v>
      </c>
      <c r="GD69" s="531">
        <f t="shared" si="110"/>
        <v>23772.611721611716</v>
      </c>
      <c r="GE69" s="1179">
        <f t="shared" si="110"/>
        <v>119963.94908551133</v>
      </c>
      <c r="GF69" s="1177">
        <f t="shared" ref="GF69:GT69" si="111">+GF68</f>
        <v>53143656</v>
      </c>
      <c r="GG69" s="531">
        <f t="shared" si="111"/>
        <v>97332.703296703301</v>
      </c>
      <c r="GH69" s="1179">
        <f t="shared" si="111"/>
        <v>491170.91547942325</v>
      </c>
      <c r="GI69" s="1177">
        <f t="shared" si="111"/>
        <v>92900015</v>
      </c>
      <c r="GJ69" s="531">
        <f t="shared" si="111"/>
        <v>757027.86813186808</v>
      </c>
      <c r="GK69" s="1179">
        <f t="shared" si="111"/>
        <v>3820196.69072892</v>
      </c>
      <c r="GL69" s="1177">
        <f t="shared" si="111"/>
        <v>54239691</v>
      </c>
      <c r="GM69" s="531">
        <f t="shared" si="111"/>
        <v>99340.093406593413</v>
      </c>
      <c r="GN69" s="1179">
        <f t="shared" si="111"/>
        <v>501300.82664600707</v>
      </c>
      <c r="GO69" s="1177">
        <f t="shared" si="111"/>
        <v>84517902.777701467</v>
      </c>
      <c r="GP69" s="531">
        <f t="shared" si="111"/>
        <v>2025163.9285714286</v>
      </c>
      <c r="GQ69" s="1179">
        <f t="shared" si="111"/>
        <v>10102187.518823037</v>
      </c>
      <c r="GR69" s="1177">
        <f>GR68</f>
        <v>53589875.793521129</v>
      </c>
      <c r="GS69" s="531">
        <f t="shared" si="111"/>
        <v>1284704.5970695971</v>
      </c>
      <c r="GT69" s="1179">
        <f t="shared" si="111"/>
        <v>6405834.3348028921</v>
      </c>
      <c r="GU69" s="1177">
        <f t="shared" ref="GU69:IM69" si="112">+GU68</f>
        <v>7975324.3535424508</v>
      </c>
      <c r="GV69" s="531">
        <f t="shared" si="112"/>
        <v>191040.34798534797</v>
      </c>
      <c r="GW69" s="1179">
        <f t="shared" si="112"/>
        <v>953079.69537423865</v>
      </c>
      <c r="GX69" s="1177">
        <f t="shared" si="112"/>
        <v>67121246.176526561</v>
      </c>
      <c r="GY69" s="531">
        <f t="shared" si="112"/>
        <v>1348583.448717949</v>
      </c>
      <c r="GZ69" s="1179">
        <f t="shared" si="112"/>
        <v>6776954.7586283004</v>
      </c>
      <c r="HA69" s="1177">
        <f t="shared" si="112"/>
        <v>44907790.236679509</v>
      </c>
      <c r="HB69" s="531">
        <f t="shared" si="112"/>
        <v>911360.90659340669</v>
      </c>
      <c r="HC69" s="1179">
        <f t="shared" si="112"/>
        <v>4574715.0822708402</v>
      </c>
      <c r="HD69" s="1177">
        <f t="shared" si="112"/>
        <v>86829603.330507353</v>
      </c>
      <c r="HE69" s="531">
        <f t="shared" si="112"/>
        <v>1756235.3516483516</v>
      </c>
      <c r="HF69" s="1179">
        <f t="shared" si="112"/>
        <v>8821824.9045465048</v>
      </c>
      <c r="HG69" s="1177">
        <f t="shared" si="112"/>
        <v>23872588.904771067</v>
      </c>
      <c r="HH69" s="531">
        <f t="shared" si="112"/>
        <v>343138.53846153856</v>
      </c>
      <c r="HI69" s="1179">
        <f t="shared" si="112"/>
        <v>1725514.2752940515</v>
      </c>
      <c r="HJ69" s="1177">
        <f t="shared" si="112"/>
        <v>8285191.2105402928</v>
      </c>
      <c r="HK69" s="531">
        <f t="shared" si="112"/>
        <v>75087.357142857145</v>
      </c>
      <c r="HL69" s="1179">
        <f t="shared" si="112"/>
        <v>377575.04466136714</v>
      </c>
      <c r="HM69" s="1177">
        <f t="shared" si="112"/>
        <v>6269758.8743818682</v>
      </c>
      <c r="HN69" s="531">
        <f t="shared" si="112"/>
        <v>46816.670329670327</v>
      </c>
      <c r="HO69" s="1179">
        <f t="shared" si="112"/>
        <v>235294.65470927529</v>
      </c>
      <c r="HP69" s="1177">
        <f t="shared" si="112"/>
        <v>18465043.082715202</v>
      </c>
      <c r="HQ69" s="531">
        <f t="shared" si="112"/>
        <v>127407.35531135531</v>
      </c>
      <c r="HR69" s="1179">
        <f t="shared" si="112"/>
        <v>641951.74097073206</v>
      </c>
      <c r="HS69" s="1177">
        <f t="shared" si="112"/>
        <v>18342368.208333332</v>
      </c>
      <c r="HT69" s="531">
        <f t="shared" si="112"/>
        <v>95982.538461538454</v>
      </c>
      <c r="HU69" s="1179">
        <f t="shared" si="112"/>
        <v>484282.88436894311</v>
      </c>
      <c r="HV69" s="1177">
        <f t="shared" si="112"/>
        <v>23445000.001923077</v>
      </c>
      <c r="HW69" s="531">
        <f t="shared" si="112"/>
        <v>332409.87179487175</v>
      </c>
      <c r="HX69" s="1179">
        <f t="shared" si="112"/>
        <v>1672767.0351537901</v>
      </c>
      <c r="HY69" s="1177">
        <f t="shared" si="112"/>
        <v>7857602.307692308</v>
      </c>
      <c r="HZ69" s="531">
        <f t="shared" si="112"/>
        <v>64358.690476190481</v>
      </c>
      <c r="IA69" s="1179">
        <f t="shared" si="112"/>
        <v>324321.93013302726</v>
      </c>
      <c r="IB69" s="1177">
        <f t="shared" si="112"/>
        <v>6269758.8743818682</v>
      </c>
      <c r="IC69" s="531">
        <f t="shared" si="112"/>
        <v>46816.670329670327</v>
      </c>
      <c r="ID69" s="1179">
        <f t="shared" si="112"/>
        <v>235294.65470927529</v>
      </c>
      <c r="IE69" s="1177">
        <f t="shared" si="112"/>
        <v>2291698.8743818682</v>
      </c>
      <c r="IF69" s="531">
        <f t="shared" si="112"/>
        <v>38045.769230769234</v>
      </c>
      <c r="IG69" s="1179">
        <f t="shared" si="112"/>
        <v>189882.07787355315</v>
      </c>
      <c r="IH69" s="1177">
        <f t="shared" si="112"/>
        <v>16173343.208333334</v>
      </c>
      <c r="II69" s="531">
        <f t="shared" si="112"/>
        <v>89361.580586080585</v>
      </c>
      <c r="IJ69" s="1179">
        <f t="shared" si="112"/>
        <v>450867.31264474965</v>
      </c>
      <c r="IK69" s="1177">
        <f t="shared" si="112"/>
        <v>18342368.208333332</v>
      </c>
      <c r="IL69" s="531">
        <f t="shared" si="112"/>
        <v>95982.538461538454</v>
      </c>
      <c r="IM69" s="1179">
        <f t="shared" si="112"/>
        <v>484282.88436894311</v>
      </c>
      <c r="IN69" s="1361">
        <f>G69+J69+M69+P69+S69+V69+Y69+AB69+AE69+AH69+AK69+AN69+AQ69+AT69+AW69+AZ69+BC69+BF69+BI69+BL69+BO69+BR69+BU69+BX69+CA69+CD69+CG69+CJ69+CM69+CP69+CS69+CV69+CY69+DB69+DE69+DH69+DK69+DN69+DQ69+DT69+DW69+DZ69+EC69+EF69+EI69+EL69+EO69+ER69+EU69+EX69+FA69+FD69+FG69+FJ69+FM69+FP69+FS69+FV69+FY69+GB69+GE69+GH69+GK69+GN69+GQ69+GT69+GW69+GZ69+HC69+HF69+HI69+HL69+HO69+HR69+HU69+HX69+IA69+ID69+IG69+IJ69+IM69</f>
        <v>602248961.67717409</v>
      </c>
      <c r="IO69" s="1361">
        <f>+IN69</f>
        <v>602248961.67717409</v>
      </c>
      <c r="IP69" s="1361"/>
      <c r="IQ69" s="1361">
        <f>+IO69-IP68</f>
        <v>6240455.0194337368</v>
      </c>
      <c r="IU69" s="1189"/>
    </row>
    <row r="71" spans="1:257" ht="20.25">
      <c r="GN71" s="292"/>
      <c r="GO71" s="1375"/>
      <c r="GP71" s="1375"/>
      <c r="GQ71" s="1375"/>
      <c r="GR71" s="1375"/>
      <c r="GS71" s="1375"/>
      <c r="GT71" s="1375"/>
      <c r="GU71" s="1375"/>
      <c r="GV71" s="1375"/>
      <c r="GW71" s="1375"/>
      <c r="GX71" s="1375"/>
      <c r="GY71" s="1375"/>
      <c r="GZ71" s="1375"/>
      <c r="HA71" s="1375"/>
      <c r="HB71" s="1375"/>
      <c r="HC71" s="1375"/>
      <c r="HD71" s="1375"/>
      <c r="HE71" s="1375"/>
      <c r="HF71" s="1375"/>
      <c r="HG71" s="1375"/>
      <c r="HH71" s="1375"/>
      <c r="HI71" s="1375"/>
      <c r="HJ71" s="1375"/>
      <c r="HK71" s="1375"/>
      <c r="HL71" s="1375"/>
      <c r="HM71" s="1375"/>
      <c r="HN71" s="1375"/>
      <c r="HO71" s="1375"/>
      <c r="HP71" s="1375"/>
      <c r="HQ71" s="1375"/>
      <c r="HR71" s="1375"/>
      <c r="HS71" s="1375"/>
      <c r="HT71" s="1375"/>
      <c r="HU71" s="1375"/>
      <c r="HV71" s="1375"/>
      <c r="HW71" s="1375"/>
      <c r="HX71" s="1375"/>
      <c r="HY71" s="1375"/>
      <c r="HZ71" s="1375"/>
      <c r="IA71" s="1375"/>
      <c r="IB71" s="1375"/>
      <c r="IC71" s="1375"/>
      <c r="ID71" s="1375"/>
      <c r="IE71" s="1375"/>
      <c r="IF71" s="1375"/>
      <c r="IG71" s="1375"/>
    </row>
    <row r="72" spans="1:257" ht="20.25">
      <c r="GN72" s="292"/>
      <c r="GO72" s="1375"/>
      <c r="GP72" s="1375"/>
      <c r="GQ72" s="1375"/>
      <c r="GR72" s="1375"/>
      <c r="GS72" s="1375"/>
      <c r="GT72" s="1375"/>
      <c r="GU72" s="1375"/>
      <c r="GV72" s="1375"/>
      <c r="GW72" s="1375"/>
      <c r="GX72" s="1375"/>
      <c r="GY72" s="1375"/>
      <c r="GZ72" s="1375"/>
      <c r="HA72" s="1375"/>
      <c r="HB72" s="1375"/>
      <c r="HC72" s="1375"/>
      <c r="HD72" s="1375"/>
      <c r="HE72" s="1375"/>
      <c r="HF72" s="1375"/>
      <c r="HG72" s="1375"/>
      <c r="HH72" s="1375"/>
      <c r="HI72" s="1375"/>
      <c r="HJ72" s="1375"/>
      <c r="HK72" s="1375"/>
      <c r="HL72" s="1375"/>
      <c r="HM72" s="1375"/>
      <c r="HN72" s="1375"/>
      <c r="HO72" s="1375"/>
      <c r="HP72" s="1375"/>
      <c r="HQ72" s="1375"/>
      <c r="HR72" s="1375"/>
      <c r="HS72" s="1375"/>
      <c r="HT72" s="1375"/>
      <c r="HU72" s="1375"/>
      <c r="HV72" s="1375"/>
      <c r="HW72" s="1375"/>
      <c r="HX72" s="1375"/>
      <c r="HY72" s="1375"/>
      <c r="HZ72" s="1375"/>
      <c r="IA72" s="1375"/>
      <c r="IB72" s="1375"/>
      <c r="IC72" s="1375"/>
      <c r="ID72" s="1375"/>
      <c r="IE72" s="1375"/>
      <c r="IF72" s="1375"/>
      <c r="IG72" s="1375"/>
    </row>
  </sheetData>
  <customSheetViews>
    <customSheetView guid="{416404B7-8533-4A12-ABD0-58CFDEB49D80}" scale="50">
      <selection activeCell="F45" sqref="F45"/>
      <colBreaks count="9" manualBreakCount="9">
        <brk id="16" max="56" man="1"/>
        <brk id="25" max="56" man="1"/>
        <brk id="37" max="56" man="1"/>
        <brk id="49" max="56" man="1"/>
        <brk id="61" max="56" man="1"/>
        <brk id="73" max="56" man="1"/>
        <brk id="88" max="56" man="1"/>
        <brk id="100" max="56" man="1"/>
        <brk id="112" max="1048575" man="1"/>
      </colBreaks>
      <pageMargins left="0.49" right="0.21" top="0.55000000000000004" bottom="0.22" header="0.45" footer="0.4"/>
      <printOptions horizontalCentered="1" verticalCentered="1"/>
      <pageSetup scale="28" fitToWidth="3" fitToHeight="3" orientation="landscape" r:id="rId1"/>
      <headerFooter alignWithMargins="0"/>
    </customSheetView>
  </customSheetViews>
  <mergeCells count="89">
    <mergeCell ref="GO28:GQ28"/>
    <mergeCell ref="GR28:GT28"/>
    <mergeCell ref="IB28:ID28"/>
    <mergeCell ref="IE28:IG28"/>
    <mergeCell ref="IH28:IJ28"/>
    <mergeCell ref="GX28:GZ28"/>
    <mergeCell ref="HA28:HC28"/>
    <mergeCell ref="HD28:HF28"/>
    <mergeCell ref="HG28:HI28"/>
    <mergeCell ref="HJ28:HL28"/>
    <mergeCell ref="IK28:IM28"/>
    <mergeCell ref="HM28:HO28"/>
    <mergeCell ref="HP28:HR28"/>
    <mergeCell ref="HS28:HU28"/>
    <mergeCell ref="HV28:HX28"/>
    <mergeCell ref="HY28:IA28"/>
    <mergeCell ref="DC28:DE28"/>
    <mergeCell ref="DR28:DT28"/>
    <mergeCell ref="DU28:DW28"/>
    <mergeCell ref="DL28:DN28"/>
    <mergeCell ref="DO28:DQ28"/>
    <mergeCell ref="DF28:DH28"/>
    <mergeCell ref="DI28:DK28"/>
    <mergeCell ref="N28:P28"/>
    <mergeCell ref="Q28:S28"/>
    <mergeCell ref="T28:V28"/>
    <mergeCell ref="W28:Y28"/>
    <mergeCell ref="Z28:AB28"/>
    <mergeCell ref="CZ28:DB28"/>
    <mergeCell ref="BJ28:BL28"/>
    <mergeCell ref="BM28:BO28"/>
    <mergeCell ref="BP28:BR28"/>
    <mergeCell ref="BS28:BU28"/>
    <mergeCell ref="BV28:BX28"/>
    <mergeCell ref="BY28:CA28"/>
    <mergeCell ref="CB28:CD28"/>
    <mergeCell ref="CE28:CG28"/>
    <mergeCell ref="CQ28:CS28"/>
    <mergeCell ref="CH28:CJ28"/>
    <mergeCell ref="CK28:CM28"/>
    <mergeCell ref="CN28:CP28"/>
    <mergeCell ref="AC28:AE28"/>
    <mergeCell ref="AF28:AH28"/>
    <mergeCell ref="AI28:AK28"/>
    <mergeCell ref="CT28:CV28"/>
    <mergeCell ref="CW28:CY28"/>
    <mergeCell ref="AL28:AN28"/>
    <mergeCell ref="AO28:AQ28"/>
    <mergeCell ref="AR28:AT28"/>
    <mergeCell ref="AU28:AW28"/>
    <mergeCell ref="AX28:AZ28"/>
    <mergeCell ref="BA28:BC28"/>
    <mergeCell ref="BD28:BF28"/>
    <mergeCell ref="BG28:BI28"/>
    <mergeCell ref="E6:G6"/>
    <mergeCell ref="E7:G7"/>
    <mergeCell ref="E8:G8"/>
    <mergeCell ref="E28:G28"/>
    <mergeCell ref="K28:M28"/>
    <mergeCell ref="H28:J28"/>
    <mergeCell ref="FK28:FM28"/>
    <mergeCell ref="FN28:FP28"/>
    <mergeCell ref="EG28:EI28"/>
    <mergeCell ref="EV28:EX28"/>
    <mergeCell ref="DX28:DZ28"/>
    <mergeCell ref="ED28:EF28"/>
    <mergeCell ref="EJ28:EL28"/>
    <mergeCell ref="EM28:EO28"/>
    <mergeCell ref="ES28:EU28"/>
    <mergeCell ref="FH28:FJ28"/>
    <mergeCell ref="FB28:FD28"/>
    <mergeCell ref="EA28:EC28"/>
    <mergeCell ref="EP28:ER28"/>
    <mergeCell ref="FQ28:FS28"/>
    <mergeCell ref="EY28:FA28"/>
    <mergeCell ref="GU28:GW28"/>
    <mergeCell ref="EA27:EC27"/>
    <mergeCell ref="DH27:DI27"/>
    <mergeCell ref="GF28:GH28"/>
    <mergeCell ref="GI28:GK28"/>
    <mergeCell ref="GL28:GN28"/>
    <mergeCell ref="EG27:EI27"/>
    <mergeCell ref="FZ28:GB28"/>
    <mergeCell ref="FN27:FO27"/>
    <mergeCell ref="FW27:FY27"/>
    <mergeCell ref="FE28:FG28"/>
    <mergeCell ref="FT28:FV28"/>
    <mergeCell ref="FW28:FY28"/>
    <mergeCell ref="GC28:GE28"/>
  </mergeCells>
  <phoneticPr fontId="0" type="noConversion"/>
  <printOptions horizontalCentered="1" verticalCentered="1"/>
  <pageMargins left="0.49" right="0.21" top="0.55000000000000004" bottom="0.22" header="0.45" footer="0.4"/>
  <pageSetup scale="22" fitToWidth="3" fitToHeight="3" orientation="landscape" r:id="rId2"/>
  <headerFooter alignWithMargins="0"/>
  <colBreaks count="20" manualBreakCount="20">
    <brk id="16" max="68" man="1"/>
    <brk id="28" max="68" man="1"/>
    <brk id="40" max="68" man="1"/>
    <brk id="52" max="68" man="1"/>
    <brk id="64" max="68" man="1"/>
    <brk id="76" max="68" man="1"/>
    <brk id="88" max="68" man="1"/>
    <brk id="100" max="68" man="1"/>
    <brk id="112" max="68" man="1"/>
    <brk id="124" max="68" man="1"/>
    <brk id="136" max="68" man="1"/>
    <brk id="148" max="68" man="1"/>
    <brk id="160" max="68" man="1"/>
    <brk id="172" max="68" man="1"/>
    <brk id="184" max="68" man="1"/>
    <brk id="196" max="68" man="1"/>
    <brk id="208" max="68" man="1"/>
    <brk id="220" max="68" man="1"/>
    <brk id="232" max="68" man="1"/>
    <brk id="244" max="68" man="1"/>
  </colBreaks>
  <ignoredErrors>
    <ignoredError sqref="BP38 BS38 BJ38 FK38 FE38 FB38 FN38 FQ38 FT38 FW38 FZ38 GI38 GL38 IK38 IH38 IE38 IB38 HY38 HV38 HS38 HP38 HM38 HJ38 HG38 HD38 HA38 GX38 GU38 GR38 GO38 GC38 GF38 FH38" numberStoredAsText="1"/>
    <ignoredError sqref="GR6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showGridLines="0" zoomScaleNormal="100" workbookViewId="0"/>
  </sheetViews>
  <sheetFormatPr defaultColWidth="9.140625" defaultRowHeight="12.75"/>
  <cols>
    <col min="1" max="1" width="14.7109375" style="788" customWidth="1"/>
    <col min="2" max="2" width="38.7109375" style="788" customWidth="1"/>
    <col min="3" max="3" width="13.42578125" style="788" customWidth="1"/>
    <col min="4" max="16384" width="9.140625" style="788"/>
  </cols>
  <sheetData>
    <row r="2" spans="1:5" ht="18">
      <c r="A2" s="1412" t="s">
        <v>358</v>
      </c>
      <c r="B2" s="1412"/>
      <c r="C2" s="1412"/>
      <c r="D2" s="1412"/>
      <c r="E2" s="1412"/>
    </row>
    <row r="3" spans="1:5" ht="18">
      <c r="A3" s="1412" t="s">
        <v>359</v>
      </c>
      <c r="B3" s="1412"/>
      <c r="C3" s="1412"/>
      <c r="D3" s="1412"/>
      <c r="E3" s="1412"/>
    </row>
    <row r="4" spans="1:5" ht="18">
      <c r="A4" s="1412" t="s">
        <v>541</v>
      </c>
      <c r="B4" s="1412"/>
      <c r="C4" s="1412"/>
      <c r="D4" s="1412"/>
      <c r="E4" s="1412"/>
    </row>
    <row r="7" spans="1:5">
      <c r="C7" s="279"/>
    </row>
    <row r="8" spans="1:5">
      <c r="A8" s="280" t="s">
        <v>509</v>
      </c>
      <c r="B8" s="281"/>
      <c r="C8" s="280" t="s">
        <v>77</v>
      </c>
    </row>
    <row r="10" spans="1:5">
      <c r="A10" s="281" t="s">
        <v>407</v>
      </c>
      <c r="C10" s="282">
        <v>2.4</v>
      </c>
      <c r="D10" s="283"/>
    </row>
    <row r="12" spans="1:5">
      <c r="A12" s="281" t="s">
        <v>510</v>
      </c>
    </row>
    <row r="13" spans="1:5">
      <c r="A13" s="284" t="s">
        <v>511</v>
      </c>
      <c r="C13" s="788">
        <v>2.4900000000000002</v>
      </c>
    </row>
    <row r="14" spans="1:5">
      <c r="A14" s="284" t="s">
        <v>512</v>
      </c>
      <c r="C14" s="788">
        <v>2.4900000000000002</v>
      </c>
    </row>
    <row r="15" spans="1:5">
      <c r="A15" s="284" t="s">
        <v>513</v>
      </c>
      <c r="C15" s="788">
        <v>2.4900000000000002</v>
      </c>
    </row>
    <row r="16" spans="1:5">
      <c r="A16" s="284" t="s">
        <v>514</v>
      </c>
      <c r="C16" s="788">
        <v>2.4900000000000002</v>
      </c>
    </row>
    <row r="18" spans="1:8">
      <c r="C18" s="285"/>
    </row>
    <row r="19" spans="1:8">
      <c r="A19" s="281" t="s">
        <v>214</v>
      </c>
    </row>
    <row r="20" spans="1:8">
      <c r="A20" s="284" t="s">
        <v>515</v>
      </c>
      <c r="C20" s="285">
        <v>1.4</v>
      </c>
      <c r="H20" s="286"/>
    </row>
    <row r="21" spans="1:8">
      <c r="A21" s="284" t="s">
        <v>157</v>
      </c>
      <c r="C21" s="285">
        <v>5</v>
      </c>
    </row>
    <row r="22" spans="1:8">
      <c r="A22" s="284" t="s">
        <v>158</v>
      </c>
      <c r="C22" s="285">
        <v>25</v>
      </c>
    </row>
    <row r="23" spans="1:8">
      <c r="A23" s="284" t="s">
        <v>517</v>
      </c>
      <c r="C23" s="285">
        <v>14.29</v>
      </c>
    </row>
    <row r="24" spans="1:8">
      <c r="A24" s="284" t="s">
        <v>653</v>
      </c>
      <c r="C24" s="285">
        <v>33.33</v>
      </c>
    </row>
    <row r="25" spans="1:8">
      <c r="A25" s="284" t="s">
        <v>654</v>
      </c>
      <c r="C25" s="285">
        <v>14.29</v>
      </c>
    </row>
    <row r="26" spans="1:8">
      <c r="A26" s="284" t="s">
        <v>518</v>
      </c>
      <c r="C26" s="285">
        <v>14.29</v>
      </c>
    </row>
    <row r="27" spans="1:8">
      <c r="A27" s="284" t="s">
        <v>155</v>
      </c>
      <c r="C27" s="285">
        <v>20</v>
      </c>
    </row>
    <row r="28" spans="1:8">
      <c r="A28" s="284" t="s">
        <v>516</v>
      </c>
      <c r="C28" s="285">
        <v>10</v>
      </c>
    </row>
    <row r="29" spans="1:8">
      <c r="A29" s="284" t="s">
        <v>156</v>
      </c>
      <c r="C29" s="285">
        <v>14.29</v>
      </c>
    </row>
  </sheetData>
  <sheetProtection password="E7F8" sheet="1" objects="1" scenarios="1"/>
  <mergeCells count="3">
    <mergeCell ref="A2:E2"/>
    <mergeCell ref="A3:E3"/>
    <mergeCell ref="A4:E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zoomScale="80" zoomScaleNormal="80" workbookViewId="0"/>
  </sheetViews>
  <sheetFormatPr defaultColWidth="9.140625" defaultRowHeight="12.75"/>
  <cols>
    <col min="1" max="1" width="18" style="788" customWidth="1"/>
    <col min="2" max="2" width="90.140625" style="788" customWidth="1"/>
    <col min="3" max="3" width="23.7109375" style="1202" customWidth="1"/>
    <col min="4" max="4" width="23.7109375" style="1202" bestFit="1" customWidth="1"/>
    <col min="5" max="5" width="9.140625" style="1237"/>
    <col min="6" max="6" width="12.42578125" style="1237" customWidth="1"/>
    <col min="7" max="16384" width="9.140625" style="1237"/>
  </cols>
  <sheetData>
    <row r="1" spans="1:4">
      <c r="A1" s="281" t="s">
        <v>358</v>
      </c>
      <c r="C1" s="788"/>
      <c r="D1" s="788"/>
    </row>
    <row r="2" spans="1:4">
      <c r="A2" s="281" t="s">
        <v>823</v>
      </c>
    </row>
    <row r="3" spans="1:4">
      <c r="A3" s="281" t="s">
        <v>988</v>
      </c>
    </row>
    <row r="4" spans="1:4">
      <c r="A4" s="281"/>
    </row>
    <row r="5" spans="1:4" ht="13.5" thickBot="1">
      <c r="A5" s="281" t="s">
        <v>824</v>
      </c>
      <c r="B5" s="281"/>
      <c r="C5" s="1203"/>
      <c r="D5" s="1203"/>
    </row>
    <row r="6" spans="1:4" ht="39" thickBot="1">
      <c r="A6" s="1364" t="s">
        <v>825</v>
      </c>
      <c r="B6" s="1365" t="s">
        <v>826</v>
      </c>
      <c r="C6" s="1204" t="s">
        <v>989</v>
      </c>
      <c r="D6" s="1204" t="s">
        <v>898</v>
      </c>
    </row>
    <row r="7" spans="1:4" ht="21.75" customHeight="1">
      <c r="A7" s="1362" t="s">
        <v>827</v>
      </c>
      <c r="B7" s="1363" t="s">
        <v>807</v>
      </c>
      <c r="C7" s="1205">
        <f>+'7 -TEC'!E35</f>
        <v>20645601.609999996</v>
      </c>
      <c r="D7" s="1251">
        <v>38718</v>
      </c>
    </row>
    <row r="8" spans="1:4" ht="21.75" customHeight="1">
      <c r="A8" s="1250" t="s">
        <v>828</v>
      </c>
      <c r="B8" s="1206" t="s">
        <v>808</v>
      </c>
      <c r="C8" s="1205">
        <f>+'7 -TEC'!H35</f>
        <v>8069022.0199999996</v>
      </c>
      <c r="D8" s="1251">
        <v>39295</v>
      </c>
    </row>
    <row r="9" spans="1:4">
      <c r="A9" s="1250" t="s">
        <v>829</v>
      </c>
      <c r="B9" s="1206" t="s">
        <v>806</v>
      </c>
      <c r="C9" s="1205">
        <f>+'7 -TEC'!K35</f>
        <v>86467720.890000001</v>
      </c>
      <c r="D9" s="1251">
        <v>39295</v>
      </c>
    </row>
    <row r="10" spans="1:4" ht="21.75" customHeight="1">
      <c r="A10" s="1250" t="s">
        <v>830</v>
      </c>
      <c r="B10" s="1206" t="s">
        <v>809</v>
      </c>
      <c r="C10" s="1205">
        <f>+'7 -TEC'!N35</f>
        <v>22188863.09</v>
      </c>
      <c r="D10" s="1251">
        <v>39203</v>
      </c>
    </row>
    <row r="11" spans="1:4" ht="21.75" customHeight="1">
      <c r="A11" s="1250" t="s">
        <v>831</v>
      </c>
      <c r="B11" s="1206" t="s">
        <v>832</v>
      </c>
      <c r="C11" s="1205">
        <f>+'7 -TEC'!Q35</f>
        <v>27005248.349999998</v>
      </c>
      <c r="D11" s="1251">
        <v>39569</v>
      </c>
    </row>
    <row r="12" spans="1:4" ht="21.75" customHeight="1">
      <c r="A12" s="1250" t="s">
        <v>833</v>
      </c>
      <c r="B12" s="1206" t="s">
        <v>834</v>
      </c>
      <c r="C12" s="1205">
        <f>+'7 -TEC'!T35</f>
        <v>25654455.359999999</v>
      </c>
      <c r="D12" s="1251">
        <v>40118</v>
      </c>
    </row>
    <row r="13" spans="1:4" ht="30" customHeight="1">
      <c r="A13" s="1250" t="s">
        <v>810</v>
      </c>
      <c r="B13" s="1206" t="s">
        <v>811</v>
      </c>
      <c r="C13" s="1205">
        <f>+'7 -TEC'!W35</f>
        <v>15731554.18</v>
      </c>
      <c r="D13" s="1251">
        <v>39941</v>
      </c>
    </row>
    <row r="14" spans="1:4" ht="21.75" customHeight="1">
      <c r="A14" s="1250" t="s">
        <v>835</v>
      </c>
      <c r="B14" s="1206" t="s">
        <v>812</v>
      </c>
      <c r="C14" s="1205">
        <f>+'7 -TEC'!Z35</f>
        <v>6961495</v>
      </c>
      <c r="D14" s="1251">
        <v>39569</v>
      </c>
    </row>
    <row r="15" spans="1:4" ht="21.75" customHeight="1">
      <c r="A15" s="1250" t="s">
        <v>836</v>
      </c>
      <c r="B15" s="1206" t="s">
        <v>837</v>
      </c>
      <c r="C15" s="1205">
        <f>+'7 -TEC'!AF35</f>
        <v>27988.35</v>
      </c>
      <c r="D15" s="1251">
        <v>39479</v>
      </c>
    </row>
    <row r="16" spans="1:4" s="1370" customFormat="1" ht="21.75" customHeight="1">
      <c r="A16" s="1250" t="s">
        <v>1000</v>
      </c>
      <c r="B16" s="1206" t="s">
        <v>1001</v>
      </c>
      <c r="C16" s="1205">
        <f>'7 -TEC'!AC35</f>
        <v>21014432.776666667</v>
      </c>
      <c r="D16" s="1251">
        <v>39934</v>
      </c>
    </row>
    <row r="17" spans="1:4" ht="21.75" customHeight="1">
      <c r="A17" s="1250" t="s">
        <v>838</v>
      </c>
      <c r="B17" s="1206" t="s">
        <v>839</v>
      </c>
      <c r="C17" s="1205">
        <f>+'7 -TEC'!AI35</f>
        <v>9158917.9100000001</v>
      </c>
      <c r="D17" s="1251">
        <v>40299</v>
      </c>
    </row>
    <row r="18" spans="1:4" ht="21.75" customHeight="1">
      <c r="A18" s="1250" t="s">
        <v>840</v>
      </c>
      <c r="B18" s="1206" t="s">
        <v>816</v>
      </c>
      <c r="C18" s="1205">
        <f>+'7 -TEC'!AL35</f>
        <v>20626990.686070856</v>
      </c>
      <c r="D18" s="1251">
        <v>40878</v>
      </c>
    </row>
    <row r="19" spans="1:4" ht="21.75" customHeight="1">
      <c r="A19" s="1250" t="s">
        <v>841</v>
      </c>
      <c r="B19" s="1206" t="s">
        <v>842</v>
      </c>
      <c r="C19" s="1205">
        <f>+'7 -TEC'!AO35</f>
        <v>21170272.50023846</v>
      </c>
      <c r="D19" s="1251">
        <v>40673</v>
      </c>
    </row>
    <row r="20" spans="1:4" ht="21.75" customHeight="1">
      <c r="A20" s="1250" t="s">
        <v>813</v>
      </c>
      <c r="B20" s="1206" t="s">
        <v>843</v>
      </c>
      <c r="C20" s="1205">
        <f>+'7 -TEC'!AR35</f>
        <v>77234029.520000011</v>
      </c>
      <c r="D20" s="1251">
        <v>41214</v>
      </c>
    </row>
    <row r="21" spans="1:4" ht="21.75" customHeight="1">
      <c r="A21" s="1250" t="s">
        <v>818</v>
      </c>
      <c r="B21" s="1206" t="s">
        <v>844</v>
      </c>
      <c r="C21" s="1205">
        <f>+'7 -TEC'!AU35</f>
        <v>14404841.620000001</v>
      </c>
      <c r="D21" s="1251">
        <v>41214</v>
      </c>
    </row>
    <row r="22" spans="1:4" ht="21.75" customHeight="1">
      <c r="A22" s="1250" t="s">
        <v>845</v>
      </c>
      <c r="B22" s="1206" t="s">
        <v>846</v>
      </c>
      <c r="C22" s="1205">
        <f>+'7 -TEC'!AX35</f>
        <v>18664930.664499998</v>
      </c>
      <c r="D22" s="1251">
        <v>41000</v>
      </c>
    </row>
    <row r="23" spans="1:4" ht="21.75" customHeight="1">
      <c r="A23" s="1250" t="s">
        <v>817</v>
      </c>
      <c r="B23" s="1206" t="s">
        <v>847</v>
      </c>
      <c r="C23" s="1205">
        <f>+'7 -TEC'!BA35</f>
        <v>6390403.345499998</v>
      </c>
      <c r="D23" s="1251">
        <v>41000</v>
      </c>
    </row>
    <row r="24" spans="1:4" ht="21.75" customHeight="1">
      <c r="A24" s="1250" t="s">
        <v>814</v>
      </c>
      <c r="B24" s="1206" t="s">
        <v>815</v>
      </c>
      <c r="C24" s="1205">
        <f>+'7 -TEC'!BD35</f>
        <v>46035636.970000006</v>
      </c>
      <c r="D24" s="1251">
        <v>41252</v>
      </c>
    </row>
    <row r="25" spans="1:4" ht="21.75" customHeight="1">
      <c r="A25" s="1250" t="s">
        <v>848</v>
      </c>
      <c r="B25" s="1206" t="s">
        <v>849</v>
      </c>
      <c r="C25" s="1205">
        <f>+'7 -TEC'!BG35</f>
        <v>15865266.993426396</v>
      </c>
      <c r="D25" s="1251">
        <v>41183</v>
      </c>
    </row>
    <row r="26" spans="1:4" ht="21.75" customHeight="1">
      <c r="A26" s="1250" t="s">
        <v>821</v>
      </c>
      <c r="B26" s="1206" t="s">
        <v>850</v>
      </c>
      <c r="C26" s="1205">
        <f>+'7 -TEC'!BJ35</f>
        <v>21732218.259999998</v>
      </c>
      <c r="D26" s="1251">
        <v>41395</v>
      </c>
    </row>
    <row r="27" spans="1:4" ht="21.75" customHeight="1">
      <c r="A27" s="1250" t="s">
        <v>851</v>
      </c>
      <c r="B27" s="1206" t="s">
        <v>852</v>
      </c>
      <c r="C27" s="1205">
        <f>+'7 -TEC'!BM35</f>
        <v>62938141.770985924</v>
      </c>
      <c r="D27" s="1251">
        <v>41609</v>
      </c>
    </row>
    <row r="28" spans="1:4" ht="21.75" customHeight="1">
      <c r="A28" s="1250" t="s">
        <v>853</v>
      </c>
      <c r="B28" s="1206" t="s">
        <v>854</v>
      </c>
      <c r="C28" s="1205">
        <f>+'7 -TEC'!BP35</f>
        <v>72376947.600000009</v>
      </c>
      <c r="D28" s="1251">
        <v>41974</v>
      </c>
    </row>
    <row r="29" spans="1:4" ht="21.75" customHeight="1">
      <c r="A29" s="1250" t="s">
        <v>855</v>
      </c>
      <c r="B29" s="1206" t="s">
        <v>900</v>
      </c>
      <c r="C29" s="1205">
        <f>+'7 -TEC'!BS35</f>
        <v>11276182.890000001</v>
      </c>
      <c r="D29" s="1251">
        <v>41730</v>
      </c>
    </row>
    <row r="30" spans="1:4" ht="21.75" customHeight="1">
      <c r="A30" s="1250" t="s">
        <v>856</v>
      </c>
      <c r="B30" s="1206" t="s">
        <v>857</v>
      </c>
      <c r="C30" s="1205">
        <f>+'7 -TEC'!FB35</f>
        <v>12087610.49</v>
      </c>
      <c r="D30" s="1251">
        <v>42131</v>
      </c>
    </row>
    <row r="31" spans="1:4" ht="21.75" customHeight="1">
      <c r="A31" s="1250" t="s">
        <v>858</v>
      </c>
      <c r="B31" s="1206" t="s">
        <v>859</v>
      </c>
      <c r="C31" s="1205">
        <f>+'7 -TEC'!FE35</f>
        <v>19515076.619999994</v>
      </c>
      <c r="D31" s="1251">
        <v>42339</v>
      </c>
    </row>
    <row r="32" spans="1:4" ht="21.75" customHeight="1">
      <c r="A32" s="1250" t="s">
        <v>822</v>
      </c>
      <c r="B32" s="1206" t="s">
        <v>860</v>
      </c>
      <c r="C32" s="1205">
        <f>+'7 -TEC'!FH35</f>
        <v>43062455.200000003</v>
      </c>
      <c r="D32" s="1251">
        <v>42536</v>
      </c>
    </row>
    <row r="33" spans="1:4" ht="21.75" customHeight="1">
      <c r="A33" s="1250" t="s">
        <v>861</v>
      </c>
      <c r="B33" s="1206" t="s">
        <v>862</v>
      </c>
      <c r="C33" s="1205">
        <f>+'7 -TEC'!FK35</f>
        <v>32029640.100000005</v>
      </c>
      <c r="D33" s="1251">
        <v>42309</v>
      </c>
    </row>
    <row r="34" spans="1:4" ht="21.75" customHeight="1">
      <c r="A34" s="1250" t="s">
        <v>863</v>
      </c>
      <c r="B34" s="1206" t="s">
        <v>901</v>
      </c>
      <c r="C34" s="1205">
        <f>+'7 -TEC'!FQ35</f>
        <v>1108057.68</v>
      </c>
      <c r="D34" s="1251">
        <v>42430</v>
      </c>
    </row>
    <row r="35" spans="1:4" ht="21.75" customHeight="1">
      <c r="A35" s="1250" t="s">
        <v>864</v>
      </c>
      <c r="B35" s="1206" t="s">
        <v>904</v>
      </c>
      <c r="C35" s="1205">
        <f>+'7 -TEC'!FT35</f>
        <v>22106940.140000008</v>
      </c>
      <c r="D35" s="1251">
        <v>43221</v>
      </c>
    </row>
    <row r="36" spans="1:4" ht="21.75" customHeight="1">
      <c r="A36" s="1250" t="s">
        <v>865</v>
      </c>
      <c r="B36" s="1206" t="s">
        <v>903</v>
      </c>
      <c r="C36" s="1205">
        <f>+'7 -TEC'!FW35</f>
        <v>157394496.28</v>
      </c>
      <c r="D36" s="1251">
        <v>43009</v>
      </c>
    </row>
    <row r="37" spans="1:4" ht="21.75" customHeight="1">
      <c r="A37" s="1250" t="s">
        <v>866</v>
      </c>
      <c r="B37" s="1206" t="s">
        <v>902</v>
      </c>
      <c r="C37" s="1205">
        <f>+'7 -TEC'!FZ35</f>
        <v>22217516.039999999</v>
      </c>
      <c r="D37" s="1251">
        <v>43252</v>
      </c>
    </row>
    <row r="38" spans="1:4" ht="21.75" customHeight="1">
      <c r="A38" s="1250" t="s">
        <v>867</v>
      </c>
      <c r="B38" s="1206" t="s">
        <v>919</v>
      </c>
      <c r="C38" s="1205">
        <f>+'7 -TEC'!BV35</f>
        <v>5857687</v>
      </c>
      <c r="D38" s="1251">
        <v>40330</v>
      </c>
    </row>
    <row r="39" spans="1:4" ht="27.75" customHeight="1">
      <c r="A39" s="1250" t="s">
        <v>868</v>
      </c>
      <c r="B39" s="1206" t="s">
        <v>905</v>
      </c>
      <c r="C39" s="1205">
        <f>+'7 -TEC'!BY35</f>
        <v>40538248</v>
      </c>
      <c r="D39" s="1251">
        <v>40848</v>
      </c>
    </row>
    <row r="40" spans="1:4" ht="33" customHeight="1">
      <c r="A40" s="1252" t="s">
        <v>869</v>
      </c>
      <c r="B40" s="1253" t="s">
        <v>906</v>
      </c>
      <c r="C40" s="1205">
        <f>+'7 -TEC'!CB35</f>
        <v>721881197.22000003</v>
      </c>
      <c r="D40" s="1251">
        <v>40983</v>
      </c>
    </row>
    <row r="41" spans="1:4" ht="16.5" customHeight="1">
      <c r="A41" s="1254" t="s">
        <v>819</v>
      </c>
      <c r="B41" s="1206" t="s">
        <v>907</v>
      </c>
      <c r="C41" s="1205">
        <f>+'7 -TEC'!CE35</f>
        <v>356333540.36259401</v>
      </c>
      <c r="D41" s="1251">
        <v>40817</v>
      </c>
    </row>
    <row r="42" spans="1:4" ht="18" customHeight="1">
      <c r="A42" s="1254" t="s">
        <v>870</v>
      </c>
      <c r="B42" s="1206" t="s">
        <v>908</v>
      </c>
      <c r="C42" s="1205">
        <f>+'7 -TEC'!CH35</f>
        <v>439023932.71999997</v>
      </c>
      <c r="D42" s="1251">
        <v>41444</v>
      </c>
    </row>
    <row r="43" spans="1:4" ht="21.75" customHeight="1">
      <c r="A43" s="1255" t="s">
        <v>820</v>
      </c>
      <c r="B43" s="1207" t="s">
        <v>920</v>
      </c>
      <c r="C43" s="1205">
        <f>+'7 -TEC'!CK35</f>
        <v>370007351.53820211</v>
      </c>
      <c r="D43" s="1251">
        <v>41061</v>
      </c>
    </row>
    <row r="44" spans="1:4" ht="21.75" customHeight="1">
      <c r="A44" s="1255" t="s">
        <v>871</v>
      </c>
      <c r="B44" s="1207" t="s">
        <v>909</v>
      </c>
      <c r="C44" s="1205">
        <f>+'7 -TEC'!CN35</f>
        <v>625166511.40999997</v>
      </c>
      <c r="D44" s="1251">
        <v>41445</v>
      </c>
    </row>
    <row r="45" spans="1:4" s="1370" customFormat="1" ht="21.75" customHeight="1">
      <c r="A45" s="1255" t="s">
        <v>1002</v>
      </c>
      <c r="B45" s="1207" t="s">
        <v>909</v>
      </c>
      <c r="C45" s="1205">
        <f>'7 -TEC'!CQ35</f>
        <v>350966539.13</v>
      </c>
      <c r="D45" s="1371">
        <v>42705</v>
      </c>
    </row>
    <row r="46" spans="1:4">
      <c r="A46" s="1255" t="s">
        <v>872</v>
      </c>
      <c r="B46" s="1207" t="s">
        <v>921</v>
      </c>
      <c r="C46" s="1205">
        <f>+'7 -TEC'!CT35</f>
        <v>179379994.33054289</v>
      </c>
      <c r="D46" s="1251">
        <v>42370</v>
      </c>
    </row>
    <row r="47" spans="1:4">
      <c r="A47" s="1255" t="s">
        <v>873</v>
      </c>
      <c r="B47" s="1207" t="s">
        <v>874</v>
      </c>
      <c r="C47" s="1205">
        <f>+'7 -TEC'!CW35</f>
        <v>66233353.036160894</v>
      </c>
      <c r="D47" s="1251">
        <v>42491</v>
      </c>
    </row>
    <row r="48" spans="1:4">
      <c r="A48" s="1255" t="s">
        <v>875</v>
      </c>
      <c r="B48" s="1207" t="s">
        <v>876</v>
      </c>
      <c r="C48" s="1205">
        <f>+'7 -TEC'!CZ35</f>
        <v>48848836.54877454</v>
      </c>
      <c r="D48" s="1251">
        <v>42491</v>
      </c>
    </row>
    <row r="49" spans="1:4">
      <c r="A49" s="1255" t="s">
        <v>1003</v>
      </c>
      <c r="B49" s="1207" t="s">
        <v>1004</v>
      </c>
      <c r="C49" s="1205">
        <f>'7 -TEC'!DC35</f>
        <v>158323120.1112479</v>
      </c>
      <c r="D49" s="1251">
        <v>42339</v>
      </c>
    </row>
    <row r="50" spans="1:4" s="1370" customFormat="1">
      <c r="A50" s="1255" t="s">
        <v>1005</v>
      </c>
      <c r="B50" s="1207" t="s">
        <v>1196</v>
      </c>
      <c r="C50" s="1205">
        <f>'7 -TEC'!DF35</f>
        <v>126346266.81710289</v>
      </c>
      <c r="D50" s="1251">
        <v>43191</v>
      </c>
    </row>
    <row r="51" spans="1:4" s="1370" customFormat="1" ht="25.5">
      <c r="A51" s="1255" t="s">
        <v>1006</v>
      </c>
      <c r="B51" s="1207" t="s">
        <v>768</v>
      </c>
      <c r="C51" s="1205">
        <f>'7 -TEC'!DI35</f>
        <v>65664031.871365711</v>
      </c>
      <c r="D51" s="1251">
        <v>43191</v>
      </c>
    </row>
    <row r="52" spans="1:4" ht="25.5">
      <c r="A52" s="1255" t="s">
        <v>1007</v>
      </c>
      <c r="B52" s="1207" t="s">
        <v>1197</v>
      </c>
      <c r="C52" s="1205">
        <f>'7 -TEC'!DL35</f>
        <v>42471431.915614031</v>
      </c>
      <c r="D52" s="1251">
        <v>42339</v>
      </c>
    </row>
    <row r="53" spans="1:4" s="1370" customFormat="1">
      <c r="A53" s="1255" t="s">
        <v>1008</v>
      </c>
      <c r="B53" s="1207" t="s">
        <v>1198</v>
      </c>
      <c r="C53" s="1205">
        <f>'7 -TEC'!DO35</f>
        <v>81535605.502728298</v>
      </c>
      <c r="D53" s="1251">
        <v>42339</v>
      </c>
    </row>
    <row r="54" spans="1:4" ht="24.75" customHeight="1">
      <c r="A54" s="1254" t="s">
        <v>877</v>
      </c>
      <c r="B54" s="1206" t="s">
        <v>912</v>
      </c>
      <c r="C54" s="1205">
        <f>+'7 -TEC'!DR35</f>
        <v>54818781.310588643</v>
      </c>
      <c r="D54" s="1251">
        <v>42339</v>
      </c>
    </row>
    <row r="55" spans="1:4">
      <c r="A55" s="1254" t="s">
        <v>878</v>
      </c>
      <c r="B55" s="1206" t="s">
        <v>911</v>
      </c>
      <c r="C55" s="1205">
        <f>+'7 -TEC'!DU35</f>
        <v>54818781.310588643</v>
      </c>
      <c r="D55" s="1251">
        <v>42339</v>
      </c>
    </row>
    <row r="56" spans="1:4">
      <c r="A56" s="1254" t="s">
        <v>879</v>
      </c>
      <c r="B56" s="1206" t="s">
        <v>910</v>
      </c>
      <c r="C56" s="1205">
        <f>+'7 -TEC'!DX35</f>
        <v>53423988.93874184</v>
      </c>
      <c r="D56" s="1251">
        <v>42339</v>
      </c>
    </row>
    <row r="57" spans="1:4" ht="30.75" customHeight="1">
      <c r="A57" s="1254" t="s">
        <v>880</v>
      </c>
      <c r="B57" s="1206" t="s">
        <v>913</v>
      </c>
      <c r="C57" s="1205">
        <f>+'7 -TEC'!EA35</f>
        <v>53423987.93874184</v>
      </c>
      <c r="D57" s="1251">
        <v>42339</v>
      </c>
    </row>
    <row r="58" spans="1:4" ht="28.5" customHeight="1">
      <c r="A58" s="1254" t="s">
        <v>881</v>
      </c>
      <c r="B58" s="1206" t="s">
        <v>914</v>
      </c>
      <c r="C58" s="1205">
        <f>+'7 -TEC'!ED35</f>
        <v>31266389.466603253</v>
      </c>
      <c r="D58" s="1251">
        <v>42491</v>
      </c>
    </row>
    <row r="59" spans="1:4" s="1370" customFormat="1" ht="23.25" customHeight="1">
      <c r="A59" s="1254" t="s">
        <v>1009</v>
      </c>
      <c r="B59" s="1206" t="s">
        <v>1091</v>
      </c>
      <c r="C59" s="1205">
        <f>'7 -TEC'!EG35</f>
        <v>24992500.952208687</v>
      </c>
      <c r="D59" s="1371">
        <v>42522</v>
      </c>
    </row>
    <row r="60" spans="1:4" ht="21.75" customHeight="1">
      <c r="A60" s="1254" t="s">
        <v>882</v>
      </c>
      <c r="B60" s="1206" t="s">
        <v>915</v>
      </c>
      <c r="C60" s="1205">
        <f>+'7 -TEC'!EJ35</f>
        <v>27892523.280698854</v>
      </c>
      <c r="D60" s="1251">
        <v>42491</v>
      </c>
    </row>
    <row r="61" spans="1:4" s="1370" customFormat="1" ht="30.75" customHeight="1">
      <c r="A61" s="1254" t="s">
        <v>1010</v>
      </c>
      <c r="B61" s="1206" t="s">
        <v>1092</v>
      </c>
      <c r="C61" s="1205">
        <f>'7 -TEC'!EM35</f>
        <v>27892523.280698854</v>
      </c>
      <c r="D61" s="1371">
        <v>42522</v>
      </c>
    </row>
    <row r="62" spans="1:4" ht="18" customHeight="1">
      <c r="A62" s="1254" t="s">
        <v>883</v>
      </c>
      <c r="B62" s="1206" t="s">
        <v>916</v>
      </c>
      <c r="C62" s="1205">
        <f>+'7 -TEC'!EP35</f>
        <v>9049264.6291675903</v>
      </c>
      <c r="D62" s="1251">
        <v>42339</v>
      </c>
    </row>
    <row r="63" spans="1:4" s="1353" customFormat="1" ht="18" customHeight="1">
      <c r="A63" s="1254" t="s">
        <v>884</v>
      </c>
      <c r="B63" s="1206" t="s">
        <v>917</v>
      </c>
      <c r="C63" s="1205">
        <f>+'7 -TEC'!ES35</f>
        <v>9049264.6291675903</v>
      </c>
      <c r="D63" s="1251">
        <v>42339</v>
      </c>
    </row>
    <row r="64" spans="1:4" s="1353" customFormat="1" ht="18" customHeight="1">
      <c r="A64" s="1254" t="s">
        <v>885</v>
      </c>
      <c r="B64" s="1206" t="s">
        <v>918</v>
      </c>
      <c r="C64" s="1205">
        <f>+'7 -TEC'!EV35</f>
        <v>33825459.141900867</v>
      </c>
      <c r="D64" s="1251">
        <v>42552</v>
      </c>
    </row>
    <row r="65" spans="1:7" s="1370" customFormat="1" ht="26.25" customHeight="1">
      <c r="A65" s="1254" t="s">
        <v>1011</v>
      </c>
      <c r="B65" s="1206" t="s">
        <v>1088</v>
      </c>
      <c r="C65" s="1205">
        <f>'7 -TEC'!EY35</f>
        <v>14573915.087355958</v>
      </c>
      <c r="D65" s="1251">
        <v>43191</v>
      </c>
    </row>
    <row r="66" spans="1:7" s="1353" customFormat="1" ht="18" customHeight="1">
      <c r="A66" s="1250" t="s">
        <v>999</v>
      </c>
      <c r="B66" s="1345" t="s">
        <v>1089</v>
      </c>
      <c r="C66" s="1205">
        <f>+'7 -TEC'!GC35</f>
        <v>12979846</v>
      </c>
      <c r="D66" s="1251">
        <v>44166</v>
      </c>
    </row>
    <row r="67" spans="1:7" s="1353" customFormat="1" ht="18" customHeight="1">
      <c r="A67" s="1250" t="s">
        <v>998</v>
      </c>
      <c r="B67" s="1345" t="s">
        <v>1090</v>
      </c>
      <c r="C67" s="1205">
        <f>+'7 -TEC'!GF35</f>
        <v>53143656</v>
      </c>
      <c r="D67" s="1251">
        <v>44167</v>
      </c>
    </row>
    <row r="68" spans="1:7" ht="31.5" customHeight="1">
      <c r="A68" s="1250" t="s">
        <v>997</v>
      </c>
      <c r="B68" s="1345" t="s">
        <v>1086</v>
      </c>
      <c r="C68" s="1205">
        <f>+'7 -TEC'!GI35</f>
        <v>92900015</v>
      </c>
      <c r="D68" s="1251">
        <v>43983</v>
      </c>
    </row>
    <row r="69" spans="1:7" ht="15.75" customHeight="1">
      <c r="A69" s="1250" t="s">
        <v>996</v>
      </c>
      <c r="B69" s="1345" t="s">
        <v>1087</v>
      </c>
      <c r="C69" s="1205">
        <f>+'7 -TEC'!GL35</f>
        <v>54239691</v>
      </c>
      <c r="D69" s="1251">
        <v>44169</v>
      </c>
    </row>
    <row r="70" spans="1:7" s="1393" customFormat="1" ht="24" customHeight="1">
      <c r="A70" s="1376" t="s">
        <v>1144</v>
      </c>
      <c r="B70" s="1206" t="s">
        <v>1145</v>
      </c>
      <c r="C70" s="1205">
        <f>+'7 -TEC'!GO35</f>
        <v>85746541</v>
      </c>
      <c r="D70" s="1251">
        <v>43221</v>
      </c>
    </row>
    <row r="71" spans="1:7" s="1393" customFormat="1" ht="29.25" customHeight="1">
      <c r="A71" s="1376" t="s">
        <v>1146</v>
      </c>
      <c r="B71" s="1206" t="s">
        <v>1147</v>
      </c>
      <c r="C71" s="1205">
        <f>+'7 -TEC'!GR35</f>
        <v>54397547</v>
      </c>
      <c r="D71" s="1251">
        <v>43221</v>
      </c>
    </row>
    <row r="72" spans="1:7" s="1374" customFormat="1" ht="29.25" customHeight="1">
      <c r="A72" s="1376" t="s">
        <v>1093</v>
      </c>
      <c r="B72" s="1206" t="s">
        <v>1094</v>
      </c>
      <c r="C72" s="1205">
        <f>'7 -TEC'!GU35</f>
        <v>8090123</v>
      </c>
      <c r="D72" s="1251">
        <v>43525</v>
      </c>
      <c r="G72" s="1379"/>
    </row>
    <row r="73" spans="1:7" s="1374" customFormat="1" ht="29.25" customHeight="1">
      <c r="A73" s="1376" t="s">
        <v>1059</v>
      </c>
      <c r="B73" s="1206" t="s">
        <v>1095</v>
      </c>
      <c r="C73" s="1205">
        <f>'7 -TEC'!GX35</f>
        <v>67472586</v>
      </c>
      <c r="D73" s="1251">
        <v>43221</v>
      </c>
      <c r="G73" s="1379"/>
    </row>
    <row r="74" spans="1:7" s="1374" customFormat="1" ht="28.5" customHeight="1">
      <c r="A74" s="1376" t="s">
        <v>1060</v>
      </c>
      <c r="B74" s="1206" t="s">
        <v>1061</v>
      </c>
      <c r="C74" s="1205">
        <f>'7 -TEC'!HA35</f>
        <v>45205600</v>
      </c>
      <c r="D74" s="1251">
        <v>43586</v>
      </c>
      <c r="G74" s="1379"/>
    </row>
    <row r="75" spans="1:7" s="1374" customFormat="1" ht="31.5" customHeight="1">
      <c r="A75" s="1376" t="s">
        <v>1062</v>
      </c>
      <c r="B75" s="1206" t="s">
        <v>1063</v>
      </c>
      <c r="C75" s="1205">
        <f>'7 -TEC'!HD35</f>
        <v>87329544</v>
      </c>
      <c r="D75" s="1251">
        <v>43556</v>
      </c>
      <c r="G75" s="1379"/>
    </row>
    <row r="76" spans="1:7" s="1374" customFormat="1" ht="27.75" customHeight="1">
      <c r="A76" s="1376" t="s">
        <v>1064</v>
      </c>
      <c r="B76" s="1206" t="s">
        <v>1065</v>
      </c>
      <c r="C76" s="1205">
        <f>'7 -TEC'!HG35</f>
        <v>23977394</v>
      </c>
      <c r="D76" s="1251">
        <v>43040</v>
      </c>
      <c r="G76" s="1379"/>
    </row>
    <row r="77" spans="1:7" s="1374" customFormat="1" ht="28.5" customHeight="1">
      <c r="A77" s="1376" t="s">
        <v>1066</v>
      </c>
      <c r="B77" s="1206" t="s">
        <v>1096</v>
      </c>
      <c r="C77" s="1205">
        <f>'7 -TEC'!HJ35</f>
        <v>8321866</v>
      </c>
      <c r="D77" s="1251">
        <v>43040</v>
      </c>
      <c r="G77" s="1379"/>
    </row>
    <row r="78" spans="1:7" s="1374" customFormat="1" ht="26.25" customHeight="1">
      <c r="A78" s="1376" t="s">
        <v>1067</v>
      </c>
      <c r="B78" s="1206" t="s">
        <v>1068</v>
      </c>
      <c r="C78" s="1205">
        <f>'7 -TEC'!HM35</f>
        <v>6301585</v>
      </c>
      <c r="D78" s="1251">
        <v>43466</v>
      </c>
      <c r="G78" s="1379"/>
    </row>
    <row r="79" spans="1:7" s="1374" customFormat="1" ht="28.5" customHeight="1">
      <c r="A79" s="1376" t="s">
        <v>1069</v>
      </c>
      <c r="B79" s="1206" t="s">
        <v>1070</v>
      </c>
      <c r="C79" s="1205">
        <f>'7 -TEC'!HP35</f>
        <v>18500397</v>
      </c>
      <c r="D79" s="1251">
        <v>43466</v>
      </c>
      <c r="G79" s="1379"/>
    </row>
    <row r="80" spans="1:7" s="1374" customFormat="1" ht="26.25" customHeight="1">
      <c r="A80" s="1376" t="s">
        <v>1071</v>
      </c>
      <c r="B80" s="1206" t="s">
        <v>1097</v>
      </c>
      <c r="C80" s="1205">
        <f>'7 -TEC'!HS35</f>
        <v>18345896</v>
      </c>
      <c r="D80" s="1251">
        <v>43800</v>
      </c>
      <c r="G80" s="1379"/>
    </row>
    <row r="81" spans="1:7" s="1374" customFormat="1" ht="29.25" customHeight="1">
      <c r="A81" s="1376" t="s">
        <v>1072</v>
      </c>
      <c r="B81" s="1206" t="s">
        <v>1098</v>
      </c>
      <c r="C81" s="1205">
        <f>'7 -TEC'!HV35</f>
        <v>23526790</v>
      </c>
      <c r="D81" s="1251">
        <v>43556</v>
      </c>
      <c r="G81" s="1379"/>
    </row>
    <row r="82" spans="1:7" s="1374" customFormat="1" ht="29.25" customHeight="1">
      <c r="A82" s="1376" t="s">
        <v>1073</v>
      </c>
      <c r="B82" s="1206" t="s">
        <v>1074</v>
      </c>
      <c r="C82" s="1205">
        <f>'7 -TEC'!HY35</f>
        <v>7871262</v>
      </c>
      <c r="D82" s="1251">
        <v>43556</v>
      </c>
      <c r="G82" s="1379"/>
    </row>
    <row r="83" spans="1:7" s="1374" customFormat="1" ht="27.75" customHeight="1">
      <c r="A83" s="1376" t="s">
        <v>1075</v>
      </c>
      <c r="B83" s="1206" t="s">
        <v>1099</v>
      </c>
      <c r="C83" s="1205">
        <f>'7 -TEC'!IB35</f>
        <v>6301585</v>
      </c>
      <c r="D83" s="1251">
        <v>43466</v>
      </c>
      <c r="G83" s="1379"/>
    </row>
    <row r="84" spans="1:7" s="1374" customFormat="1" ht="29.25" customHeight="1">
      <c r="A84" s="1376" t="s">
        <v>1076</v>
      </c>
      <c r="B84" s="1206" t="s">
        <v>1077</v>
      </c>
      <c r="C84" s="1205">
        <f>'7 -TEC'!IE35</f>
        <v>2323525</v>
      </c>
      <c r="D84" s="1251">
        <v>43466</v>
      </c>
      <c r="G84" s="1379"/>
    </row>
    <row r="85" spans="1:7" s="1374" customFormat="1" ht="31.5" customHeight="1">
      <c r="A85" s="1376" t="s">
        <v>1078</v>
      </c>
      <c r="B85" s="1206" t="s">
        <v>1100</v>
      </c>
      <c r="C85" s="1205">
        <f>'7 -TEC'!IH35</f>
        <v>16176871</v>
      </c>
      <c r="D85" s="1251">
        <v>43800</v>
      </c>
      <c r="G85" s="1379"/>
    </row>
    <row r="86" spans="1:7" s="1374" customFormat="1" ht="28.5" customHeight="1">
      <c r="A86" s="1376" t="s">
        <v>1079</v>
      </c>
      <c r="B86" s="1206" t="s">
        <v>1080</v>
      </c>
      <c r="C86" s="1205">
        <f>'7 -TEC'!IK35</f>
        <v>18345896</v>
      </c>
      <c r="D86" s="1251">
        <v>43800</v>
      </c>
      <c r="G86" s="1379"/>
    </row>
    <row r="87" spans="1:7" ht="18.75" customHeight="1" thickBot="1">
      <c r="A87" s="1256"/>
      <c r="B87" s="1257" t="s">
        <v>228</v>
      </c>
      <c r="C87" s="1258">
        <f>SUM(C7:C86)</f>
        <v>5726266198.3881836</v>
      </c>
      <c r="D87" s="1259"/>
    </row>
    <row r="90" spans="1:7">
      <c r="A90" s="1392" t="s">
        <v>1143</v>
      </c>
    </row>
  </sheetData>
  <pageMargins left="0.7" right="0.7" top="0.75" bottom="0.75" header="0.3" footer="0.3"/>
  <pageSetup scale="59" orientation="portrait"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36"/>
  <sheetViews>
    <sheetView showGridLines="0" zoomScale="55" zoomScaleNormal="55" workbookViewId="0">
      <selection sqref="A1:G1"/>
    </sheetView>
  </sheetViews>
  <sheetFormatPr defaultColWidth="18.85546875" defaultRowHeight="15"/>
  <cols>
    <col min="1" max="1" width="65.85546875" style="518" customWidth="1"/>
    <col min="2" max="2" width="58.140625" style="476" bestFit="1" customWidth="1"/>
    <col min="3" max="3" width="22.85546875" style="476" customWidth="1"/>
    <col min="4" max="4" width="28.7109375" style="476" customWidth="1"/>
    <col min="5" max="5" width="24.140625" style="476" customWidth="1"/>
    <col min="6" max="6" width="24" style="476" bestFit="1" customWidth="1"/>
    <col min="7" max="7" width="135" style="476" customWidth="1"/>
    <col min="8" max="16384" width="18.85546875" style="476"/>
  </cols>
  <sheetData>
    <row r="1" spans="1:7" ht="18" customHeight="1">
      <c r="A1" s="1412" t="s">
        <v>358</v>
      </c>
      <c r="B1" s="1413"/>
      <c r="C1" s="1413"/>
      <c r="D1" s="1413"/>
      <c r="E1" s="1413"/>
      <c r="F1" s="1413"/>
      <c r="G1" s="1413"/>
    </row>
    <row r="2" spans="1:7" ht="18" customHeight="1">
      <c r="A2" s="1414" t="s">
        <v>359</v>
      </c>
      <c r="B2" s="1414"/>
      <c r="C2" s="1414"/>
      <c r="D2" s="1414"/>
      <c r="E2" s="1414"/>
      <c r="F2" s="1414"/>
      <c r="G2" s="1414"/>
    </row>
    <row r="3" spans="1:7" s="475" customFormat="1" ht="18" customHeight="1">
      <c r="A3" s="1414" t="s">
        <v>974</v>
      </c>
      <c r="B3" s="1414"/>
      <c r="C3" s="1414"/>
      <c r="D3" s="1414"/>
      <c r="E3" s="1414"/>
      <c r="F3" s="1414"/>
      <c r="G3" s="1414"/>
    </row>
    <row r="4" spans="1:7">
      <c r="A4" s="489"/>
      <c r="B4" s="488"/>
      <c r="C4" s="488"/>
      <c r="D4" s="488"/>
      <c r="E4" s="488"/>
      <c r="F4" s="488"/>
      <c r="G4" s="488"/>
    </row>
    <row r="5" spans="1:7" ht="18">
      <c r="A5" s="213"/>
      <c r="B5" s="56"/>
      <c r="C5" s="489" t="s">
        <v>417</v>
      </c>
      <c r="D5" s="489"/>
      <c r="E5" s="480"/>
      <c r="F5" s="489"/>
      <c r="G5" s="480"/>
    </row>
    <row r="6" spans="1:7" ht="15.75">
      <c r="A6" s="490"/>
      <c r="B6" s="480"/>
      <c r="C6" s="489" t="s">
        <v>407</v>
      </c>
      <c r="D6" s="489" t="s">
        <v>412</v>
      </c>
      <c r="E6" s="489" t="s">
        <v>414</v>
      </c>
      <c r="F6" s="489" t="s">
        <v>228</v>
      </c>
      <c r="G6" s="626" t="s">
        <v>697</v>
      </c>
    </row>
    <row r="7" spans="1:7">
      <c r="A7" s="490"/>
      <c r="B7" s="480"/>
      <c r="C7" s="489" t="s">
        <v>413</v>
      </c>
      <c r="D7" s="489" t="s">
        <v>413</v>
      </c>
      <c r="E7" s="489" t="s">
        <v>413</v>
      </c>
      <c r="F7" s="489" t="s">
        <v>422</v>
      </c>
      <c r="G7" s="480"/>
    </row>
    <row r="8" spans="1:7" ht="25.5">
      <c r="A8" s="524"/>
      <c r="B8" s="480"/>
      <c r="C8" s="480"/>
      <c r="D8" s="480"/>
      <c r="E8" s="480"/>
      <c r="F8" s="480"/>
      <c r="G8" s="480"/>
    </row>
    <row r="9" spans="1:7">
      <c r="A9" s="490"/>
      <c r="B9" s="480"/>
      <c r="C9" s="480"/>
      <c r="D9" s="480"/>
      <c r="E9" s="480"/>
      <c r="F9" s="480"/>
      <c r="G9" s="480"/>
    </row>
    <row r="10" spans="1:7">
      <c r="A10" s="490"/>
      <c r="B10" s="491" t="s">
        <v>942</v>
      </c>
      <c r="C10" s="492">
        <f>+D71</f>
        <v>-643692362</v>
      </c>
      <c r="D10" s="492">
        <f>+E71</f>
        <v>0</v>
      </c>
      <c r="E10" s="492">
        <f>+F71</f>
        <v>-4977254</v>
      </c>
      <c r="F10" s="492"/>
      <c r="G10" s="480" t="s">
        <v>943</v>
      </c>
    </row>
    <row r="11" spans="1:7">
      <c r="A11" s="490"/>
      <c r="B11" s="491" t="s">
        <v>409</v>
      </c>
      <c r="C11" s="492">
        <f>+D111</f>
        <v>0</v>
      </c>
      <c r="D11" s="492">
        <f>+E111</f>
        <v>-7434037</v>
      </c>
      <c r="E11" s="492">
        <f>+F111</f>
        <v>0</v>
      </c>
      <c r="F11" s="492"/>
      <c r="G11" s="480" t="s">
        <v>333</v>
      </c>
    </row>
    <row r="12" spans="1:7">
      <c r="A12" s="490"/>
      <c r="B12" s="491" t="s">
        <v>408</v>
      </c>
      <c r="C12" s="492">
        <f>+D44</f>
        <v>0</v>
      </c>
      <c r="D12" s="492">
        <f>+E44</f>
        <v>0</v>
      </c>
      <c r="E12" s="492">
        <f>+F44</f>
        <v>2421243</v>
      </c>
      <c r="F12" s="492"/>
      <c r="G12" s="480" t="s">
        <v>334</v>
      </c>
    </row>
    <row r="13" spans="1:7">
      <c r="A13" s="490"/>
      <c r="B13" s="491" t="s">
        <v>251</v>
      </c>
      <c r="C13" s="492">
        <f>SUM(C10:C12)</f>
        <v>-643692362</v>
      </c>
      <c r="D13" s="492">
        <f>SUM(D10:D12)</f>
        <v>-7434037</v>
      </c>
      <c r="E13" s="492">
        <f>SUM(E10:E12)</f>
        <v>-2556011</v>
      </c>
      <c r="F13" s="492"/>
      <c r="G13" s="492"/>
    </row>
    <row r="14" spans="1:7">
      <c r="A14" s="490"/>
      <c r="B14" s="491" t="s">
        <v>211</v>
      </c>
      <c r="C14" s="480"/>
      <c r="D14" s="480"/>
      <c r="E14" s="493">
        <f>'Appendix A'!H16</f>
        <v>0.1849999998508137</v>
      </c>
      <c r="F14" s="480"/>
      <c r="G14" s="480"/>
    </row>
    <row r="15" spans="1:7">
      <c r="A15" s="490"/>
      <c r="B15" s="491" t="s">
        <v>220</v>
      </c>
      <c r="C15" s="480"/>
      <c r="D15" s="493">
        <f>'Appendix A'!H35</f>
        <v>0.6192245860409491</v>
      </c>
      <c r="E15" s="480"/>
      <c r="F15" s="480"/>
      <c r="G15" s="480"/>
    </row>
    <row r="16" spans="1:7" ht="15.75">
      <c r="A16" s="490"/>
      <c r="B16" s="491" t="s">
        <v>11</v>
      </c>
      <c r="C16" s="492">
        <f>+C13</f>
        <v>-643692362</v>
      </c>
      <c r="D16" s="492">
        <f>+D15*D13</f>
        <v>-4603338.4839380989</v>
      </c>
      <c r="E16" s="492">
        <f>+E14*E13</f>
        <v>-472862.03461867815</v>
      </c>
      <c r="F16" s="494">
        <f>SUM(C16:E16)</f>
        <v>-648768562.51855683</v>
      </c>
      <c r="G16" s="495"/>
    </row>
    <row r="17" spans="1:7" ht="15.75">
      <c r="A17" s="490"/>
      <c r="B17" s="491" t="s">
        <v>958</v>
      </c>
      <c r="C17" s="492">
        <f>+'ADIT-ADIT1A'!C16</f>
        <v>-589527551</v>
      </c>
      <c r="D17" s="492">
        <f>+'ADIT-ADIT1A'!D16</f>
        <v>-4878079.7636202639</v>
      </c>
      <c r="E17" s="492">
        <f>+'ADIT-ADIT1A'!E16</f>
        <v>-327521.96473588218</v>
      </c>
      <c r="F17" s="494">
        <f>SUM(C17:E17)</f>
        <v>-594733152.72835612</v>
      </c>
      <c r="G17" s="495"/>
    </row>
    <row r="18" spans="1:7" ht="15.75">
      <c r="A18" s="490"/>
      <c r="B18" s="491"/>
      <c r="C18" s="492"/>
      <c r="D18" s="492"/>
      <c r="E18" s="492"/>
      <c r="F18" s="494"/>
      <c r="G18" s="495"/>
    </row>
    <row r="19" spans="1:7" ht="15.75">
      <c r="A19" s="490"/>
      <c r="B19" s="491" t="s">
        <v>12</v>
      </c>
      <c r="C19" s="492">
        <f>(C16+C17)/2</f>
        <v>-616609956.5</v>
      </c>
      <c r="D19" s="492">
        <f>(D16+D17)/2</f>
        <v>-4740709.1237791814</v>
      </c>
      <c r="E19" s="492">
        <f>(E16+E17)/2</f>
        <v>-400191.9996772802</v>
      </c>
      <c r="F19" s="494">
        <f>(F16+F17)/2</f>
        <v>-621750857.62345648</v>
      </c>
      <c r="G19" s="495"/>
    </row>
    <row r="20" spans="1:7" ht="15.75">
      <c r="A20" s="490"/>
      <c r="B20" s="491" t="s">
        <v>944</v>
      </c>
      <c r="C20" s="492">
        <f>D81</f>
        <v>-1327246612</v>
      </c>
      <c r="D20" s="492">
        <f>E81*D15</f>
        <v>0</v>
      </c>
      <c r="E20" s="492">
        <f>F81*E14</f>
        <v>-3253065.7123766872</v>
      </c>
      <c r="F20" s="502">
        <f>SUM(C20:E20)</f>
        <v>-1330499677.7123766</v>
      </c>
      <c r="G20" s="480" t="s">
        <v>956</v>
      </c>
    </row>
    <row r="21" spans="1:7" ht="16.5" thickBot="1">
      <c r="A21" s="490"/>
      <c r="B21" s="491" t="s">
        <v>957</v>
      </c>
      <c r="C21" s="1317"/>
      <c r="D21" s="1317"/>
      <c r="E21" s="1317"/>
      <c r="F21" s="1318">
        <f>SUM(F19:F20)</f>
        <v>-1952250535.3358331</v>
      </c>
      <c r="G21" s="495" t="s">
        <v>38</v>
      </c>
    </row>
    <row r="22" spans="1:7" ht="16.5" thickTop="1">
      <c r="A22" s="490"/>
      <c r="B22" s="491"/>
      <c r="C22" s="492"/>
      <c r="D22" s="492"/>
      <c r="E22" s="492"/>
      <c r="F22" s="494"/>
      <c r="G22" s="495"/>
    </row>
    <row r="23" spans="1:7" ht="15.75">
      <c r="A23" s="496" t="s">
        <v>13</v>
      </c>
      <c r="B23" s="480"/>
      <c r="C23" s="480"/>
      <c r="D23" s="480"/>
      <c r="E23" s="480"/>
      <c r="F23" s="480"/>
      <c r="G23" s="480"/>
    </row>
    <row r="24" spans="1:7">
      <c r="A24" s="480"/>
      <c r="B24" s="480"/>
      <c r="C24" s="497">
        <f>B103</f>
        <v>-7434037</v>
      </c>
      <c r="D24" s="480" t="s">
        <v>382</v>
      </c>
      <c r="E24" s="480"/>
      <c r="F24" s="480"/>
    </row>
    <row r="25" spans="1:7">
      <c r="A25" s="480"/>
      <c r="B25" s="480"/>
      <c r="C25" s="480"/>
      <c r="D25" s="480"/>
      <c r="E25" s="480"/>
      <c r="F25" s="480"/>
      <c r="G25" s="480"/>
    </row>
    <row r="26" spans="1:7" ht="15.75">
      <c r="A26" s="498" t="s">
        <v>335</v>
      </c>
      <c r="B26" s="480"/>
      <c r="C26" s="480"/>
      <c r="D26" s="480"/>
      <c r="E26" s="480"/>
      <c r="F26" s="480"/>
      <c r="G26" s="480"/>
    </row>
    <row r="27" spans="1:7" ht="15.75">
      <c r="A27" s="498" t="s">
        <v>336</v>
      </c>
      <c r="B27" s="480"/>
      <c r="C27" s="480"/>
      <c r="D27" s="480"/>
      <c r="E27" s="480"/>
      <c r="F27" s="480"/>
      <c r="G27" s="480"/>
    </row>
    <row r="28" spans="1:7">
      <c r="A28" s="490"/>
      <c r="B28" s="480"/>
      <c r="C28" s="480"/>
      <c r="D28" s="480"/>
      <c r="E28" s="480"/>
      <c r="F28" s="491"/>
      <c r="G28" s="480"/>
    </row>
    <row r="29" spans="1:7" ht="15.75" customHeight="1">
      <c r="A29" s="499" t="s">
        <v>104</v>
      </c>
      <c r="B29" s="500" t="s">
        <v>229</v>
      </c>
      <c r="C29" s="500" t="s">
        <v>89</v>
      </c>
      <c r="D29" s="500" t="s">
        <v>105</v>
      </c>
      <c r="E29" s="500" t="s">
        <v>103</v>
      </c>
      <c r="F29" s="500" t="s">
        <v>571</v>
      </c>
      <c r="G29" s="500" t="s">
        <v>106</v>
      </c>
    </row>
    <row r="30" spans="1:7" ht="15.75" customHeight="1">
      <c r="A30" s="490"/>
      <c r="B30" s="489" t="s">
        <v>228</v>
      </c>
      <c r="C30" s="489" t="s">
        <v>415</v>
      </c>
      <c r="D30" s="489" t="s">
        <v>417</v>
      </c>
      <c r="E30" s="489"/>
      <c r="F30" s="489"/>
    </row>
    <row r="31" spans="1:7" ht="15.75" customHeight="1">
      <c r="A31" s="501" t="s">
        <v>408</v>
      </c>
      <c r="B31" s="489"/>
      <c r="C31" s="489" t="s">
        <v>416</v>
      </c>
      <c r="D31" s="489" t="s">
        <v>407</v>
      </c>
      <c r="E31" s="489" t="s">
        <v>412</v>
      </c>
      <c r="F31" s="489" t="s">
        <v>414</v>
      </c>
    </row>
    <row r="32" spans="1:7" ht="15.75" customHeight="1">
      <c r="A32" s="490"/>
      <c r="B32" s="489"/>
      <c r="C32" s="489" t="s">
        <v>413</v>
      </c>
      <c r="D32" s="489" t="s">
        <v>413</v>
      </c>
      <c r="E32" s="489" t="s">
        <v>413</v>
      </c>
      <c r="F32" s="489" t="s">
        <v>413</v>
      </c>
      <c r="G32" s="489" t="s">
        <v>78</v>
      </c>
    </row>
    <row r="33" spans="1:7" ht="24.75" customHeight="1">
      <c r="A33" s="1319" t="s">
        <v>891</v>
      </c>
      <c r="B33" s="1320">
        <f t="shared" ref="B33:B42" si="0">SUM(C33:F33)</f>
        <v>20742133</v>
      </c>
      <c r="C33" s="1180">
        <v>20742133</v>
      </c>
      <c r="D33" s="1180">
        <v>0</v>
      </c>
      <c r="E33" s="1180">
        <v>0</v>
      </c>
      <c r="F33" s="1180">
        <v>0</v>
      </c>
      <c r="G33" s="1319" t="s">
        <v>892</v>
      </c>
    </row>
    <row r="34" spans="1:7" ht="24.75" customHeight="1">
      <c r="A34" s="1319" t="s">
        <v>789</v>
      </c>
      <c r="B34" s="1320">
        <f t="shared" si="0"/>
        <v>38850</v>
      </c>
      <c r="C34" s="1180">
        <v>0</v>
      </c>
      <c r="D34" s="1180">
        <v>0</v>
      </c>
      <c r="E34" s="1180">
        <v>0</v>
      </c>
      <c r="F34" s="1180">
        <v>38850</v>
      </c>
      <c r="G34" s="1319" t="s">
        <v>278</v>
      </c>
    </row>
    <row r="35" spans="1:7" ht="24.75" customHeight="1">
      <c r="A35" s="1319" t="s">
        <v>790</v>
      </c>
      <c r="B35" s="1320">
        <f t="shared" si="0"/>
        <v>128773864</v>
      </c>
      <c r="C35" s="1180">
        <v>0</v>
      </c>
      <c r="D35" s="1180">
        <v>0</v>
      </c>
      <c r="E35" s="1180">
        <v>0</v>
      </c>
      <c r="F35" s="1180">
        <v>128773864</v>
      </c>
      <c r="G35" s="1319" t="s">
        <v>893</v>
      </c>
    </row>
    <row r="36" spans="1:7" ht="24.75" customHeight="1">
      <c r="A36" s="1319" t="s">
        <v>801</v>
      </c>
      <c r="B36" s="1320">
        <f t="shared" si="0"/>
        <v>2125749</v>
      </c>
      <c r="C36" s="1180">
        <v>0</v>
      </c>
      <c r="D36" s="1180">
        <v>0</v>
      </c>
      <c r="E36" s="1180">
        <v>0</v>
      </c>
      <c r="F36" s="1180">
        <v>2125749</v>
      </c>
      <c r="G36" s="1319" t="s">
        <v>586</v>
      </c>
    </row>
    <row r="37" spans="1:7" ht="24.75" customHeight="1">
      <c r="A37" s="1319" t="s">
        <v>791</v>
      </c>
      <c r="B37" s="1320">
        <f t="shared" si="0"/>
        <v>256644</v>
      </c>
      <c r="C37" s="1180">
        <v>0</v>
      </c>
      <c r="D37" s="1180">
        <v>0</v>
      </c>
      <c r="E37" s="1180">
        <v>0</v>
      </c>
      <c r="F37" s="1180">
        <v>256644</v>
      </c>
      <c r="G37" s="1319" t="s">
        <v>279</v>
      </c>
    </row>
    <row r="38" spans="1:7" ht="24.75" customHeight="1">
      <c r="A38" s="1319" t="s">
        <v>802</v>
      </c>
      <c r="B38" s="1320">
        <f t="shared" si="0"/>
        <v>167577</v>
      </c>
      <c r="C38" s="1180">
        <v>167577</v>
      </c>
      <c r="D38" s="1180">
        <v>0</v>
      </c>
      <c r="E38" s="1180">
        <v>0</v>
      </c>
      <c r="F38" s="1180">
        <v>0</v>
      </c>
      <c r="G38" s="1319" t="s">
        <v>193</v>
      </c>
    </row>
    <row r="39" spans="1:7" ht="24.75" customHeight="1">
      <c r="A39" s="1319" t="s">
        <v>792</v>
      </c>
      <c r="B39" s="1320">
        <f t="shared" si="0"/>
        <v>22269117</v>
      </c>
      <c r="C39" s="1180">
        <v>0</v>
      </c>
      <c r="D39" s="1180">
        <v>0</v>
      </c>
      <c r="E39" s="1180">
        <v>22269117</v>
      </c>
      <c r="F39" s="1180">
        <v>0</v>
      </c>
      <c r="G39" s="1319" t="s">
        <v>4</v>
      </c>
    </row>
    <row r="40" spans="1:7" ht="24.75" customHeight="1">
      <c r="A40" s="1319" t="s">
        <v>793</v>
      </c>
      <c r="B40" s="1320">
        <f t="shared" si="0"/>
        <v>25000058</v>
      </c>
      <c r="C40" s="1180">
        <v>25000058</v>
      </c>
      <c r="D40" s="1180">
        <v>0</v>
      </c>
      <c r="E40" s="1180">
        <v>0</v>
      </c>
      <c r="F40" s="1180">
        <v>0</v>
      </c>
      <c r="G40" s="1319" t="s">
        <v>894</v>
      </c>
    </row>
    <row r="41" spans="1:7" ht="24.95" customHeight="1">
      <c r="A41" s="1321" t="s">
        <v>421</v>
      </c>
      <c r="B41" s="1322">
        <f>SUBTOTAL(9,B33:B40)</f>
        <v>199373992</v>
      </c>
      <c r="C41" s="1309">
        <f>SUM(C33:C40)</f>
        <v>45909768</v>
      </c>
      <c r="D41" s="1309">
        <f>SUM(D33:D40)</f>
        <v>0</v>
      </c>
      <c r="E41" s="1309">
        <f>SUM(E33:E40)</f>
        <v>22269117</v>
      </c>
      <c r="F41" s="1309">
        <f>SUM(F33:F40)</f>
        <v>131195107</v>
      </c>
      <c r="G41" s="1323"/>
    </row>
    <row r="42" spans="1:7" ht="24.95" customHeight="1">
      <c r="A42" s="1321" t="s">
        <v>663</v>
      </c>
      <c r="B42" s="1333">
        <f t="shared" si="0"/>
        <v>22269117</v>
      </c>
      <c r="C42" s="1329"/>
      <c r="D42" s="1329"/>
      <c r="E42" s="1330">
        <f>SUM(E37:E40)</f>
        <v>22269117</v>
      </c>
      <c r="F42" s="1331"/>
      <c r="G42" s="1332"/>
    </row>
    <row r="43" spans="1:7" ht="24.95" customHeight="1">
      <c r="A43" s="1321" t="s">
        <v>0</v>
      </c>
      <c r="B43" s="1329">
        <f>+B35</f>
        <v>128773864</v>
      </c>
      <c r="C43" s="1329"/>
      <c r="D43" s="1329"/>
      <c r="E43" s="1329"/>
      <c r="F43" s="1329">
        <f>B43</f>
        <v>128773864</v>
      </c>
      <c r="G43" s="1332"/>
    </row>
    <row r="44" spans="1:7" s="478" customFormat="1" ht="24.95" customHeight="1" thickBot="1">
      <c r="A44" s="1312" t="s">
        <v>228</v>
      </c>
      <c r="B44" s="1313">
        <f>+B41-B42-B43</f>
        <v>48331011</v>
      </c>
      <c r="C44" s="1313">
        <f>+C41-C42-C43</f>
        <v>45909768</v>
      </c>
      <c r="D44" s="1313">
        <f>+D41-D42-D43</f>
        <v>0</v>
      </c>
      <c r="E44" s="1313">
        <f>+E41-E42-E43</f>
        <v>0</v>
      </c>
      <c r="F44" s="1313">
        <f>+F41-F42-F43</f>
        <v>2421243</v>
      </c>
      <c r="G44" s="1324"/>
    </row>
    <row r="45" spans="1:7" ht="35.1" customHeight="1" thickTop="1">
      <c r="A45" s="479" t="s">
        <v>418</v>
      </c>
      <c r="B45" s="479"/>
      <c r="C45" s="502"/>
      <c r="D45" s="503"/>
      <c r="E45" s="610"/>
      <c r="F45" s="504"/>
      <c r="G45" s="505"/>
    </row>
    <row r="46" spans="1:7" ht="35.1" customHeight="1">
      <c r="A46" s="1406" t="s">
        <v>579</v>
      </c>
      <c r="B46" s="1407"/>
      <c r="C46" s="1407"/>
      <c r="D46" s="1407"/>
      <c r="E46" s="1407"/>
      <c r="F46" s="1407"/>
      <c r="G46" s="1407"/>
    </row>
    <row r="47" spans="1:7" ht="35.1" customHeight="1">
      <c r="A47" s="506" t="s">
        <v>580</v>
      </c>
      <c r="B47" s="479"/>
      <c r="C47" s="504"/>
      <c r="D47" s="479"/>
      <c r="E47" s="479"/>
      <c r="F47" s="821"/>
      <c r="G47" s="821"/>
    </row>
    <row r="48" spans="1:7" ht="35.1" customHeight="1">
      <c r="A48" s="506" t="s">
        <v>165</v>
      </c>
      <c r="B48" s="479"/>
      <c r="C48" s="504"/>
      <c r="D48" s="479"/>
      <c r="E48" s="479"/>
      <c r="F48" s="821"/>
      <c r="G48" s="821"/>
    </row>
    <row r="49" spans="1:7" ht="35.1" customHeight="1">
      <c r="A49" s="506" t="s">
        <v>174</v>
      </c>
      <c r="B49" s="479"/>
      <c r="C49" s="504"/>
      <c r="D49" s="479"/>
      <c r="E49" s="479"/>
      <c r="F49" s="821"/>
      <c r="G49" s="821"/>
    </row>
    <row r="50" spans="1:7" ht="35.1" customHeight="1">
      <c r="A50" s="1407" t="s">
        <v>594</v>
      </c>
      <c r="B50" s="1407"/>
      <c r="C50" s="1407"/>
      <c r="D50" s="1407"/>
      <c r="E50" s="1407"/>
      <c r="F50" s="1407"/>
      <c r="G50" s="1407"/>
    </row>
    <row r="51" spans="1:7" ht="15.75">
      <c r="A51" s="507"/>
      <c r="B51" s="611"/>
      <c r="C51" s="508"/>
      <c r="D51" s="611"/>
      <c r="E51" s="611"/>
      <c r="F51" s="611"/>
      <c r="G51" s="509"/>
    </row>
    <row r="52" spans="1:7" ht="15.75" customHeight="1">
      <c r="A52" s="507"/>
      <c r="B52" s="478"/>
      <c r="C52" s="478"/>
      <c r="D52" s="478"/>
      <c r="E52" s="478"/>
      <c r="F52" s="478"/>
      <c r="G52" s="478"/>
    </row>
    <row r="53" spans="1:7" s="475" customFormat="1" ht="18" customHeight="1">
      <c r="A53" s="1409" t="str">
        <f>+A1</f>
        <v>Public Service Electric and Gas Company</v>
      </c>
      <c r="B53" s="1410"/>
      <c r="C53" s="1410"/>
      <c r="D53" s="1410"/>
      <c r="E53" s="1410"/>
      <c r="F53" s="1410"/>
      <c r="G53" s="1410"/>
    </row>
    <row r="54" spans="1:7" s="475" customFormat="1" ht="18" customHeight="1">
      <c r="A54" s="1411" t="s">
        <v>359</v>
      </c>
      <c r="B54" s="1411"/>
      <c r="C54" s="1411"/>
      <c r="D54" s="1411"/>
      <c r="E54" s="1411"/>
      <c r="F54" s="1411"/>
      <c r="G54" s="1411"/>
    </row>
    <row r="55" spans="1:7" s="475" customFormat="1" ht="18" customHeight="1">
      <c r="A55" s="1411" t="str">
        <f>+A3</f>
        <v>Attachment 1 - Accumulated Deferred Income Taxes (ADIT) Worksheet - December 31,2020</v>
      </c>
      <c r="B55" s="1411"/>
      <c r="C55" s="1411"/>
      <c r="D55" s="1411"/>
      <c r="E55" s="1411"/>
      <c r="F55" s="1411"/>
      <c r="G55" s="1411"/>
    </row>
    <row r="56" spans="1:7" ht="15.75">
      <c r="A56" s="1408"/>
      <c r="B56" s="1408"/>
      <c r="C56" s="1408"/>
      <c r="D56" s="1408"/>
      <c r="E56" s="1408"/>
      <c r="F56" s="1408"/>
      <c r="G56" s="1408"/>
    </row>
    <row r="57" spans="1:7" ht="15.75">
      <c r="A57" s="611"/>
      <c r="B57" s="611"/>
      <c r="C57" s="611"/>
      <c r="D57" s="611"/>
      <c r="E57" s="611"/>
      <c r="F57" s="611"/>
      <c r="G57" s="611"/>
    </row>
    <row r="58" spans="1:7" ht="15.75">
      <c r="A58" s="611"/>
      <c r="B58" s="611"/>
      <c r="C58" s="611"/>
      <c r="D58" s="611"/>
      <c r="E58" s="611"/>
      <c r="F58" s="611"/>
      <c r="G58" s="626" t="s">
        <v>698</v>
      </c>
    </row>
    <row r="59" spans="1:7" ht="15.75" customHeight="1">
      <c r="A59" s="511" t="s">
        <v>646</v>
      </c>
      <c r="B59" s="512"/>
      <c r="C59" s="512"/>
      <c r="D59" s="512"/>
      <c r="E59" s="512"/>
      <c r="F59" s="512"/>
      <c r="G59" s="512"/>
    </row>
    <row r="60" spans="1:7">
      <c r="A60" s="513"/>
      <c r="B60" s="512"/>
      <c r="C60" s="512"/>
      <c r="D60" s="512"/>
      <c r="E60" s="512"/>
      <c r="F60" s="512"/>
      <c r="G60" s="512"/>
    </row>
    <row r="61" spans="1:7" ht="15.75" customHeight="1">
      <c r="A61" s="611" t="s">
        <v>104</v>
      </c>
      <c r="B61" s="611" t="s">
        <v>229</v>
      </c>
      <c r="C61" s="611" t="s">
        <v>89</v>
      </c>
      <c r="D61" s="611" t="s">
        <v>105</v>
      </c>
      <c r="E61" s="611" t="s">
        <v>103</v>
      </c>
      <c r="F61" s="611" t="s">
        <v>571</v>
      </c>
      <c r="G61" s="611" t="s">
        <v>106</v>
      </c>
    </row>
    <row r="62" spans="1:7" ht="15.75" customHeight="1">
      <c r="A62" s="478"/>
      <c r="B62" s="514" t="s">
        <v>228</v>
      </c>
      <c r="C62" s="514" t="s">
        <v>415</v>
      </c>
      <c r="D62" s="514" t="s">
        <v>417</v>
      </c>
      <c r="E62" s="514"/>
      <c r="F62" s="514"/>
      <c r="G62" s="478"/>
    </row>
    <row r="63" spans="1:7" ht="15.75" customHeight="1">
      <c r="A63" s="515" t="s">
        <v>942</v>
      </c>
      <c r="B63" s="514"/>
      <c r="C63" s="514" t="s">
        <v>416</v>
      </c>
      <c r="D63" s="514" t="s">
        <v>407</v>
      </c>
      <c r="E63" s="514" t="s">
        <v>412</v>
      </c>
      <c r="F63" s="514" t="s">
        <v>414</v>
      </c>
      <c r="G63" s="478"/>
    </row>
    <row r="64" spans="1:7" ht="15.75" customHeight="1">
      <c r="A64" s="507"/>
      <c r="B64" s="514"/>
      <c r="C64" s="514" t="s">
        <v>413</v>
      </c>
      <c r="D64" s="514" t="s">
        <v>413</v>
      </c>
      <c r="E64" s="514" t="s">
        <v>413</v>
      </c>
      <c r="F64" s="514" t="s">
        <v>413</v>
      </c>
      <c r="G64" s="514" t="s">
        <v>78</v>
      </c>
    </row>
    <row r="65" spans="1:7" ht="39.950000000000003" customHeight="1">
      <c r="A65" s="1319" t="s">
        <v>794</v>
      </c>
      <c r="B65" s="1163">
        <f>SUM(C65:F65)</f>
        <v>-309275996</v>
      </c>
      <c r="C65" s="1180">
        <v>0</v>
      </c>
      <c r="D65" s="1180">
        <v>-309275996</v>
      </c>
      <c r="E65" s="1180">
        <v>0</v>
      </c>
      <c r="F65" s="1180">
        <v>0</v>
      </c>
      <c r="G65" s="1319" t="s">
        <v>895</v>
      </c>
    </row>
    <row r="66" spans="1:7" ht="36" customHeight="1">
      <c r="A66" s="1319" t="s">
        <v>745</v>
      </c>
      <c r="B66" s="1163">
        <f t="shared" ref="B66:B67" si="1">SUM(C66:F66)</f>
        <v>-425809244</v>
      </c>
      <c r="C66" s="1180">
        <v>-86415624</v>
      </c>
      <c r="D66" s="1180">
        <v>-334416366</v>
      </c>
      <c r="E66" s="1180">
        <v>0</v>
      </c>
      <c r="F66" s="1180">
        <v>-4977254</v>
      </c>
      <c r="G66" s="1319" t="s">
        <v>896</v>
      </c>
    </row>
    <row r="67" spans="1:7" ht="24.75" customHeight="1">
      <c r="A67" s="1319" t="s">
        <v>215</v>
      </c>
      <c r="B67" s="1163">
        <f t="shared" si="1"/>
        <v>-324980204</v>
      </c>
      <c r="C67" s="1180">
        <v>-267274356</v>
      </c>
      <c r="D67" s="1180">
        <v>-57600663</v>
      </c>
      <c r="E67" s="1180">
        <v>0</v>
      </c>
      <c r="F67" s="1180">
        <v>-105185</v>
      </c>
      <c r="G67" s="1319" t="s">
        <v>5</v>
      </c>
    </row>
    <row r="68" spans="1:7" ht="24.95" customHeight="1">
      <c r="A68" s="1308" t="s">
        <v>947</v>
      </c>
      <c r="B68" s="1309">
        <f>SUBTOTAL(9,B65:B67)</f>
        <v>-1060065444</v>
      </c>
      <c r="C68" s="1309">
        <f t="shared" ref="C68:F68" si="2">SUBTOTAL(9,C65:C67)</f>
        <v>-353689980</v>
      </c>
      <c r="D68" s="1309">
        <f t="shared" si="2"/>
        <v>-701293025</v>
      </c>
      <c r="E68" s="1309">
        <f t="shared" si="2"/>
        <v>0</v>
      </c>
      <c r="F68" s="1309">
        <f t="shared" si="2"/>
        <v>-5082439</v>
      </c>
      <c r="G68" s="1323"/>
    </row>
    <row r="69" spans="1:7" ht="24.95" customHeight="1">
      <c r="A69" s="1311" t="s">
        <v>663</v>
      </c>
      <c r="B69" s="1329">
        <f>SUM(C69:F69)</f>
        <v>-324980204</v>
      </c>
      <c r="C69" s="1329">
        <f>C67</f>
        <v>-267274356</v>
      </c>
      <c r="D69" s="1329">
        <f t="shared" ref="D69:F69" si="3">D67</f>
        <v>-57600663</v>
      </c>
      <c r="E69" s="1329">
        <f t="shared" si="3"/>
        <v>0</v>
      </c>
      <c r="F69" s="1329">
        <f t="shared" si="3"/>
        <v>-105185</v>
      </c>
      <c r="G69" s="1332"/>
    </row>
    <row r="70" spans="1:7" ht="24.95" customHeight="1">
      <c r="A70" s="1311" t="s">
        <v>0</v>
      </c>
      <c r="B70" s="1329"/>
      <c r="C70" s="1329"/>
      <c r="D70" s="1329"/>
      <c r="E70" s="1329"/>
      <c r="F70" s="1329"/>
      <c r="G70" s="1332"/>
    </row>
    <row r="71" spans="1:7" ht="24.95" customHeight="1" thickBot="1">
      <c r="A71" s="1312" t="s">
        <v>948</v>
      </c>
      <c r="B71" s="1313">
        <f>+B68-B69-B70</f>
        <v>-735085240</v>
      </c>
      <c r="C71" s="1313">
        <f>+C68-C69-C70</f>
        <v>-86415624</v>
      </c>
      <c r="D71" s="1313">
        <f>+D68-D69-D70</f>
        <v>-643692362</v>
      </c>
      <c r="E71" s="1313">
        <f>+E68-E69-E70</f>
        <v>0</v>
      </c>
      <c r="F71" s="1313">
        <f>+F68-F69-F70</f>
        <v>-4977254</v>
      </c>
      <c r="G71" s="1324"/>
    </row>
    <row r="72" spans="1:7" ht="24.75" customHeight="1" thickTop="1">
      <c r="A72" s="479"/>
      <c r="B72" s="1303"/>
      <c r="C72" s="1303"/>
      <c r="D72" s="1303"/>
      <c r="E72" s="1303"/>
      <c r="F72" s="1303"/>
      <c r="G72" s="1265"/>
    </row>
    <row r="73" spans="1:7" s="478" customFormat="1" ht="24.75" customHeight="1">
      <c r="A73" s="1266" t="s">
        <v>104</v>
      </c>
      <c r="B73" s="1266" t="s">
        <v>229</v>
      </c>
      <c r="C73" s="1266" t="s">
        <v>89</v>
      </c>
      <c r="D73" s="1266" t="s">
        <v>105</v>
      </c>
      <c r="E73" s="1266" t="s">
        <v>103</v>
      </c>
      <c r="F73" s="1266" t="s">
        <v>571</v>
      </c>
      <c r="G73" s="1266" t="s">
        <v>106</v>
      </c>
    </row>
    <row r="74" spans="1:7" s="478" customFormat="1" ht="24.95" customHeight="1">
      <c r="B74" s="514" t="s">
        <v>228</v>
      </c>
      <c r="C74" s="514" t="s">
        <v>415</v>
      </c>
      <c r="D74" s="514" t="s">
        <v>417</v>
      </c>
      <c r="E74" s="514"/>
      <c r="F74" s="514"/>
    </row>
    <row r="75" spans="1:7" ht="15.75" customHeight="1">
      <c r="A75" s="515" t="s">
        <v>944</v>
      </c>
      <c r="B75" s="514"/>
      <c r="C75" s="514" t="s">
        <v>416</v>
      </c>
      <c r="D75" s="514" t="s">
        <v>407</v>
      </c>
      <c r="E75" s="514" t="s">
        <v>412</v>
      </c>
      <c r="F75" s="514" t="s">
        <v>414</v>
      </c>
      <c r="G75" s="478"/>
    </row>
    <row r="76" spans="1:7" ht="15.75" customHeight="1">
      <c r="A76" s="507"/>
      <c r="B76" s="514"/>
      <c r="C76" s="514" t="s">
        <v>413</v>
      </c>
      <c r="D76" s="514" t="s">
        <v>413</v>
      </c>
      <c r="E76" s="514" t="s">
        <v>413</v>
      </c>
      <c r="F76" s="514" t="s">
        <v>413</v>
      </c>
      <c r="G76" s="514" t="s">
        <v>78</v>
      </c>
    </row>
    <row r="77" spans="1:7" ht="37.5" customHeight="1">
      <c r="A77" s="1319" t="s">
        <v>794</v>
      </c>
      <c r="B77" s="1320">
        <f>SUM(C77:F77)</f>
        <v>-2713961903</v>
      </c>
      <c r="C77" s="1180">
        <v>-1369131152</v>
      </c>
      <c r="D77" s="1180">
        <v>-1327246612</v>
      </c>
      <c r="E77" s="1180">
        <v>0</v>
      </c>
      <c r="F77" s="1180">
        <v>-17584139</v>
      </c>
      <c r="G77" s="1319" t="s">
        <v>895</v>
      </c>
    </row>
    <row r="78" spans="1:7" ht="24.95" customHeight="1">
      <c r="A78" s="1308" t="s">
        <v>945</v>
      </c>
      <c r="B78" s="1309">
        <f>SUBTOTAL(9,B77:B77)</f>
        <v>-2713961903</v>
      </c>
      <c r="C78" s="1309">
        <f>SUM(C77:C77)</f>
        <v>-1369131152</v>
      </c>
      <c r="D78" s="1309">
        <f>SUM(D77:D77)</f>
        <v>-1327246612</v>
      </c>
      <c r="E78" s="1309">
        <f>SUM(E77:E77)</f>
        <v>0</v>
      </c>
      <c r="F78" s="1309">
        <f>SUM(F77:F77)</f>
        <v>-17584139</v>
      </c>
      <c r="G78" s="1310"/>
    </row>
    <row r="79" spans="1:7" ht="24.95" customHeight="1">
      <c r="A79" s="1311" t="s">
        <v>663</v>
      </c>
      <c r="B79" s="1304"/>
      <c r="C79" s="1305"/>
      <c r="D79" s="1305"/>
      <c r="E79" s="1305"/>
      <c r="F79" s="1305"/>
      <c r="G79" s="1306"/>
    </row>
    <row r="80" spans="1:7" ht="24.95" customHeight="1">
      <c r="A80" s="1311" t="s">
        <v>0</v>
      </c>
      <c r="B80" s="1304"/>
      <c r="C80" s="1307"/>
      <c r="D80" s="1307"/>
      <c r="E80" s="1307"/>
      <c r="F80" s="1307"/>
      <c r="G80" s="1306"/>
    </row>
    <row r="81" spans="1:7" ht="24.95" customHeight="1" thickBot="1">
      <c r="A81" s="1312" t="s">
        <v>946</v>
      </c>
      <c r="B81" s="1313">
        <f>+B78-B79-B80</f>
        <v>-2713961903</v>
      </c>
      <c r="C81" s="1313">
        <f>+C78-C79-C80</f>
        <v>-1369131152</v>
      </c>
      <c r="D81" s="1313">
        <f>+D78-D79-D80</f>
        <v>-1327246612</v>
      </c>
      <c r="E81" s="1313">
        <f>+E78-E79-E80</f>
        <v>0</v>
      </c>
      <c r="F81" s="1313">
        <f>+F78-F79-F80</f>
        <v>-17584139</v>
      </c>
      <c r="G81" s="1314"/>
    </row>
    <row r="82" spans="1:7" ht="35.1" customHeight="1" thickTop="1">
      <c r="A82" s="479" t="s">
        <v>420</v>
      </c>
      <c r="B82" s="479"/>
      <c r="C82" s="479"/>
      <c r="D82" s="1264"/>
      <c r="E82" s="503"/>
      <c r="F82" s="504"/>
      <c r="G82" s="1265"/>
    </row>
    <row r="83" spans="1:7" ht="35.1" customHeight="1">
      <c r="A83" s="1406" t="s">
        <v>949</v>
      </c>
      <c r="B83" s="1407"/>
      <c r="C83" s="1407"/>
      <c r="D83" s="1407"/>
      <c r="E83" s="1407"/>
      <c r="F83" s="1407"/>
      <c r="G83" s="1407"/>
    </row>
    <row r="84" spans="1:7" s="478" customFormat="1" ht="35.1" customHeight="1">
      <c r="A84" s="1406" t="s">
        <v>950</v>
      </c>
      <c r="B84" s="1407"/>
      <c r="C84" s="1407"/>
      <c r="D84" s="1407"/>
      <c r="E84" s="1407"/>
      <c r="F84" s="1407"/>
      <c r="G84" s="1407"/>
    </row>
    <row r="85" spans="1:7" ht="35.1" customHeight="1">
      <c r="A85" s="1406" t="s">
        <v>951</v>
      </c>
      <c r="B85" s="1407"/>
      <c r="C85" s="1407"/>
      <c r="D85" s="1407"/>
      <c r="E85" s="1407"/>
      <c r="F85" s="1407"/>
      <c r="G85" s="1407"/>
    </row>
    <row r="86" spans="1:7" ht="35.1" customHeight="1">
      <c r="A86" s="1406" t="s">
        <v>952</v>
      </c>
      <c r="B86" s="1407"/>
      <c r="C86" s="1407"/>
      <c r="D86" s="1407"/>
      <c r="E86" s="1407"/>
      <c r="F86" s="1407"/>
      <c r="G86" s="1407"/>
    </row>
    <row r="87" spans="1:7" ht="35.1" customHeight="1">
      <c r="A87" s="1406" t="s">
        <v>953</v>
      </c>
      <c r="B87" s="1407"/>
      <c r="C87" s="1407"/>
      <c r="D87" s="1407"/>
      <c r="E87" s="1407"/>
      <c r="F87" s="1407"/>
      <c r="G87" s="1407"/>
    </row>
    <row r="88" spans="1:7" ht="35.1" customHeight="1">
      <c r="A88" s="1406" t="s">
        <v>954</v>
      </c>
      <c r="B88" s="1407"/>
      <c r="C88" s="1407"/>
      <c r="D88" s="1407"/>
      <c r="E88" s="1407"/>
      <c r="F88" s="1407"/>
      <c r="G88" s="1407"/>
    </row>
    <row r="89" spans="1:7" ht="35.1" customHeight="1">
      <c r="A89" s="507"/>
      <c r="B89" s="478"/>
      <c r="C89" s="241"/>
      <c r="D89" s="241"/>
      <c r="E89" s="260"/>
      <c r="F89" s="260"/>
      <c r="G89" s="509"/>
    </row>
    <row r="90" spans="1:7" ht="35.1" customHeight="1">
      <c r="A90" s="611"/>
      <c r="B90" s="512"/>
      <c r="C90" s="512"/>
      <c r="D90" s="512"/>
      <c r="E90" s="512"/>
      <c r="F90" s="512"/>
      <c r="G90" s="512"/>
    </row>
    <row r="91" spans="1:7" ht="18">
      <c r="A91" s="527" t="str">
        <f>A1</f>
        <v>Public Service Electric and Gas Company</v>
      </c>
      <c r="B91" s="528"/>
      <c r="C91" s="528"/>
      <c r="D91" s="528"/>
      <c r="E91" s="528"/>
      <c r="F91" s="528"/>
      <c r="G91" s="529"/>
    </row>
    <row r="92" spans="1:7" ht="18">
      <c r="A92" s="1409" t="s">
        <v>359</v>
      </c>
      <c r="B92" s="1409"/>
      <c r="C92" s="1409"/>
      <c r="D92" s="1409"/>
      <c r="E92" s="1409"/>
      <c r="F92" s="1409"/>
      <c r="G92" s="1409"/>
    </row>
    <row r="93" spans="1:7" s="475" customFormat="1" ht="18" customHeight="1">
      <c r="A93" s="1409" t="str">
        <f>+A3</f>
        <v>Attachment 1 - Accumulated Deferred Income Taxes (ADIT) Worksheet - December 31,2020</v>
      </c>
      <c r="B93" s="1409"/>
      <c r="C93" s="1409"/>
      <c r="D93" s="1409"/>
      <c r="E93" s="1409"/>
      <c r="F93" s="1409"/>
      <c r="G93" s="1409"/>
    </row>
    <row r="94" spans="1:7" s="475" customFormat="1" ht="18" customHeight="1">
      <c r="A94" s="516"/>
      <c r="B94" s="477"/>
      <c r="C94" s="477"/>
      <c r="D94" s="477"/>
      <c r="E94" s="477"/>
      <c r="F94" s="473"/>
      <c r="G94" s="517"/>
    </row>
    <row r="95" spans="1:7" s="475" customFormat="1" ht="18" customHeight="1">
      <c r="A95" s="507"/>
      <c r="B95" s="478"/>
      <c r="C95" s="478"/>
      <c r="D95" s="478"/>
      <c r="E95" s="478"/>
      <c r="F95" s="515"/>
      <c r="G95" s="626" t="s">
        <v>699</v>
      </c>
    </row>
    <row r="96" spans="1:7" s="475" customFormat="1" ht="15.75" customHeight="1">
      <c r="A96" s="507"/>
      <c r="B96" s="478"/>
      <c r="C96" s="478"/>
      <c r="D96" s="478"/>
      <c r="E96" s="478"/>
      <c r="F96" s="515"/>
      <c r="G96" s="509"/>
    </row>
    <row r="97" spans="1:7" ht="15.75" customHeight="1">
      <c r="A97" s="1266" t="s">
        <v>104</v>
      </c>
      <c r="B97" s="1266" t="s">
        <v>229</v>
      </c>
      <c r="C97" s="1266" t="s">
        <v>89</v>
      </c>
      <c r="D97" s="1266" t="s">
        <v>105</v>
      </c>
      <c r="E97" s="1266" t="s">
        <v>103</v>
      </c>
      <c r="F97" s="1266" t="s">
        <v>571</v>
      </c>
      <c r="G97" s="1266" t="s">
        <v>106</v>
      </c>
    </row>
    <row r="98" spans="1:7" ht="15.75" customHeight="1">
      <c r="A98" s="478"/>
      <c r="B98" s="514" t="s">
        <v>228</v>
      </c>
      <c r="C98" s="514" t="s">
        <v>415</v>
      </c>
      <c r="D98" s="514" t="s">
        <v>417</v>
      </c>
      <c r="E98" s="514"/>
      <c r="F98" s="514"/>
      <c r="G98" s="478"/>
    </row>
    <row r="99" spans="1:7" ht="15.75" customHeight="1">
      <c r="A99" s="515" t="s">
        <v>955</v>
      </c>
      <c r="B99" s="514"/>
      <c r="C99" s="514" t="s">
        <v>416</v>
      </c>
      <c r="D99" s="514" t="s">
        <v>407</v>
      </c>
      <c r="E99" s="514" t="s">
        <v>412</v>
      </c>
      <c r="F99" s="514" t="s">
        <v>414</v>
      </c>
      <c r="G99" s="478"/>
    </row>
    <row r="100" spans="1:7" ht="15.75" customHeight="1">
      <c r="A100" s="507"/>
      <c r="B100" s="514"/>
      <c r="C100" s="514" t="s">
        <v>413</v>
      </c>
      <c r="D100" s="514" t="s">
        <v>413</v>
      </c>
      <c r="E100" s="514" t="s">
        <v>413</v>
      </c>
      <c r="F100" s="514" t="s">
        <v>413</v>
      </c>
      <c r="G100" s="514" t="s">
        <v>78</v>
      </c>
    </row>
    <row r="101" spans="1:7" ht="24.75" customHeight="1">
      <c r="A101" s="1319" t="s">
        <v>795</v>
      </c>
      <c r="B101" s="1163">
        <f>SUM(C101:F101)</f>
        <v>-45055088</v>
      </c>
      <c r="C101" s="1180">
        <v>-45055088</v>
      </c>
      <c r="D101" s="1180">
        <v>0</v>
      </c>
      <c r="E101" s="1180">
        <v>0</v>
      </c>
      <c r="F101" s="1180">
        <v>0</v>
      </c>
      <c r="G101" s="1319" t="s">
        <v>194</v>
      </c>
    </row>
    <row r="102" spans="1:7" ht="24.75" customHeight="1">
      <c r="A102" s="1319" t="s">
        <v>796</v>
      </c>
      <c r="B102" s="1163">
        <f t="shared" ref="B102:B107" si="4">SUM(C102:F102)</f>
        <v>-171534069</v>
      </c>
      <c r="C102" s="1180">
        <v>-171534069</v>
      </c>
      <c r="D102" s="1180">
        <v>0</v>
      </c>
      <c r="E102" s="1180">
        <v>0</v>
      </c>
      <c r="F102" s="1180">
        <v>0</v>
      </c>
      <c r="G102" s="1319" t="s">
        <v>195</v>
      </c>
    </row>
    <row r="103" spans="1:7" ht="24.75" customHeight="1">
      <c r="A103" s="1319" t="s">
        <v>797</v>
      </c>
      <c r="B103" s="1163">
        <f t="shared" si="4"/>
        <v>-7434037</v>
      </c>
      <c r="C103" s="1180">
        <v>0</v>
      </c>
      <c r="D103" s="1180">
        <v>0</v>
      </c>
      <c r="E103" s="1180">
        <v>-7434037</v>
      </c>
      <c r="F103" s="1180">
        <v>0</v>
      </c>
      <c r="G103" s="1319" t="s">
        <v>297</v>
      </c>
    </row>
    <row r="104" spans="1:7" ht="24.75" customHeight="1">
      <c r="A104" s="1319" t="s">
        <v>798</v>
      </c>
      <c r="B104" s="1163">
        <f t="shared" si="4"/>
        <v>-124271942.018953</v>
      </c>
      <c r="C104" s="1180">
        <v>-124271942.018953</v>
      </c>
      <c r="D104" s="1180">
        <v>0</v>
      </c>
      <c r="E104" s="1180">
        <v>0</v>
      </c>
      <c r="F104" s="1180">
        <v>0</v>
      </c>
      <c r="G104" s="1319" t="s">
        <v>587</v>
      </c>
    </row>
    <row r="105" spans="1:7" ht="24.75" customHeight="1">
      <c r="A105" s="1319" t="s">
        <v>793</v>
      </c>
      <c r="B105" s="1163">
        <f t="shared" si="4"/>
        <v>-44009793</v>
      </c>
      <c r="C105" s="1180">
        <v>-44009793</v>
      </c>
      <c r="D105" s="1180">
        <v>0</v>
      </c>
      <c r="E105" s="1180">
        <v>0</v>
      </c>
      <c r="F105" s="1180">
        <v>0</v>
      </c>
      <c r="G105" s="1319" t="s">
        <v>897</v>
      </c>
    </row>
    <row r="106" spans="1:7" ht="24.75" customHeight="1">
      <c r="A106" s="1319" t="s">
        <v>799</v>
      </c>
      <c r="B106" s="1163">
        <f t="shared" si="4"/>
        <v>-18924277</v>
      </c>
      <c r="C106" s="1180">
        <v>-18924277</v>
      </c>
      <c r="D106" s="1180">
        <v>0</v>
      </c>
      <c r="E106" s="1180">
        <v>0</v>
      </c>
      <c r="F106" s="1180">
        <v>0</v>
      </c>
      <c r="G106" s="1319" t="s">
        <v>684</v>
      </c>
    </row>
    <row r="107" spans="1:7" ht="24.75" customHeight="1">
      <c r="A107" s="1319" t="s">
        <v>800</v>
      </c>
      <c r="B107" s="1163">
        <f t="shared" si="4"/>
        <v>-249118627</v>
      </c>
      <c r="C107" s="1180">
        <v>0</v>
      </c>
      <c r="D107" s="1180">
        <v>0</v>
      </c>
      <c r="E107" s="1180">
        <v>-249118627</v>
      </c>
      <c r="F107" s="1180">
        <v>0</v>
      </c>
      <c r="G107" s="1319" t="s">
        <v>6</v>
      </c>
    </row>
    <row r="108" spans="1:7" ht="24.95" customHeight="1">
      <c r="A108" s="1308" t="s">
        <v>299</v>
      </c>
      <c r="B108" s="1327">
        <f>SUBTOTAL(9,B101:B107)</f>
        <v>-660347833.01895297</v>
      </c>
      <c r="C108" s="1327">
        <f>SUM(C101:C107)</f>
        <v>-403795169.01895297</v>
      </c>
      <c r="D108" s="1327">
        <f>SUM(D101:D107)</f>
        <v>0</v>
      </c>
      <c r="E108" s="1327">
        <f>SUM(E101:E107)</f>
        <v>-256552664</v>
      </c>
      <c r="F108" s="1327">
        <f>SUM(F101:F107)</f>
        <v>0</v>
      </c>
      <c r="G108" s="1328"/>
    </row>
    <row r="109" spans="1:7" ht="24.95" customHeight="1">
      <c r="A109" s="1311" t="s">
        <v>663</v>
      </c>
      <c r="B109" s="1334">
        <f>SUM(C109:F109)</f>
        <v>-249118627</v>
      </c>
      <c r="C109" s="1334"/>
      <c r="D109" s="1334"/>
      <c r="E109" s="1334">
        <f>SUM(E107:E107)</f>
        <v>-249118627</v>
      </c>
      <c r="F109" s="1334"/>
      <c r="G109" s="1335"/>
    </row>
    <row r="110" spans="1:7" ht="24.95" customHeight="1">
      <c r="A110" s="1311" t="s">
        <v>0</v>
      </c>
      <c r="B110" s="1334"/>
      <c r="C110" s="1334"/>
      <c r="D110" s="1334"/>
      <c r="E110" s="1334"/>
      <c r="F110" s="1334"/>
      <c r="G110" s="1335"/>
    </row>
    <row r="111" spans="1:7" ht="24.95" customHeight="1" thickBot="1">
      <c r="A111" s="1312" t="s">
        <v>228</v>
      </c>
      <c r="B111" s="1313">
        <f>+B108-B109-B110</f>
        <v>-411229206.01895297</v>
      </c>
      <c r="C111" s="1313">
        <f>+C108-C109-C110</f>
        <v>-403795169.01895297</v>
      </c>
      <c r="D111" s="1313">
        <f>+D108-D109-D110</f>
        <v>0</v>
      </c>
      <c r="E111" s="1313">
        <f>+E108-E109-E110</f>
        <v>-7434037</v>
      </c>
      <c r="F111" s="1313">
        <f>+F108-F109-F110</f>
        <v>0</v>
      </c>
      <c r="G111" s="1324"/>
    </row>
    <row r="112" spans="1:7" ht="35.1" customHeight="1" thickTop="1">
      <c r="A112" s="479" t="s">
        <v>419</v>
      </c>
      <c r="B112" s="241"/>
      <c r="C112" s="241"/>
      <c r="D112" s="260"/>
      <c r="E112" s="260"/>
      <c r="F112" s="478"/>
      <c r="G112" s="519"/>
    </row>
    <row r="113" spans="1:7" s="478" customFormat="1" ht="35.1" customHeight="1">
      <c r="A113" s="506" t="s">
        <v>579</v>
      </c>
      <c r="B113" s="479"/>
      <c r="C113" s="504"/>
      <c r="D113" s="479"/>
      <c r="E113" s="479"/>
      <c r="F113" s="1120"/>
      <c r="G113" s="1120"/>
    </row>
    <row r="114" spans="1:7" s="478" customFormat="1" ht="35.1" customHeight="1">
      <c r="A114" s="506" t="s">
        <v>580</v>
      </c>
      <c r="B114" s="479"/>
      <c r="C114" s="504"/>
      <c r="D114" s="479"/>
      <c r="E114" s="479"/>
      <c r="F114" s="1120"/>
      <c r="G114" s="1120"/>
    </row>
    <row r="115" spans="1:7" ht="35.1" customHeight="1">
      <c r="A115" s="506" t="s">
        <v>165</v>
      </c>
      <c r="B115" s="479"/>
      <c r="C115" s="504"/>
      <c r="D115" s="479"/>
      <c r="E115" s="479"/>
      <c r="F115" s="1120"/>
      <c r="G115" s="1120"/>
    </row>
    <row r="116" spans="1:7" ht="35.1" customHeight="1">
      <c r="A116" s="506" t="s">
        <v>174</v>
      </c>
      <c r="B116" s="479"/>
      <c r="C116" s="504"/>
      <c r="D116" s="479"/>
      <c r="E116" s="479"/>
      <c r="F116" s="1120"/>
      <c r="G116" s="1120"/>
    </row>
    <row r="117" spans="1:7" ht="35.1" customHeight="1">
      <c r="A117" s="506" t="s">
        <v>594</v>
      </c>
      <c r="B117" s="479"/>
      <c r="C117" s="504"/>
      <c r="D117" s="479"/>
      <c r="E117" s="479"/>
      <c r="F117" s="1120"/>
      <c r="G117" s="1120"/>
    </row>
    <row r="118" spans="1:7" ht="35.1" customHeight="1">
      <c r="A118" s="507"/>
      <c r="B118" s="478"/>
      <c r="C118" s="478"/>
      <c r="D118" s="478"/>
      <c r="E118" s="478"/>
      <c r="F118" s="478"/>
      <c r="G118" s="478"/>
    </row>
    <row r="119" spans="1:7" ht="35.1" customHeight="1">
      <c r="A119" s="520"/>
      <c r="B119" s="521"/>
      <c r="C119" s="521"/>
      <c r="D119" s="521"/>
      <c r="E119" s="521"/>
      <c r="F119" s="521"/>
      <c r="G119" s="521"/>
    </row>
    <row r="120" spans="1:7" ht="15.75">
      <c r="A120" s="1405"/>
      <c r="B120" s="1405"/>
      <c r="C120" s="1405"/>
      <c r="D120" s="1405"/>
      <c r="E120" s="1405"/>
      <c r="F120" s="1405"/>
      <c r="G120" s="1405"/>
    </row>
    <row r="121" spans="1:7">
      <c r="A121" s="241"/>
      <c r="B121" s="241"/>
      <c r="C121" s="241"/>
      <c r="D121" s="241"/>
      <c r="E121" s="241"/>
      <c r="F121" s="241"/>
      <c r="G121" s="241"/>
    </row>
    <row r="122" spans="1:7">
      <c r="A122" s="241"/>
      <c r="B122" s="241"/>
      <c r="C122" s="241"/>
      <c r="D122" s="241"/>
      <c r="E122" s="241"/>
      <c r="F122" s="241"/>
      <c r="G122" s="241"/>
    </row>
    <row r="123" spans="1:7">
      <c r="A123" s="241"/>
      <c r="B123" s="241"/>
      <c r="C123" s="241"/>
      <c r="D123" s="241"/>
      <c r="E123" s="241"/>
      <c r="F123" s="241"/>
      <c r="G123" s="241"/>
    </row>
    <row r="124" spans="1:7" ht="15.75">
      <c r="A124" s="479"/>
      <c r="B124" s="241"/>
      <c r="C124" s="522"/>
      <c r="D124" s="522"/>
      <c r="E124" s="522"/>
      <c r="F124" s="522"/>
      <c r="G124" s="522"/>
    </row>
    <row r="125" spans="1:7" ht="15.75">
      <c r="A125" s="479"/>
      <c r="B125" s="241"/>
      <c r="C125" s="522"/>
      <c r="D125" s="522"/>
      <c r="E125" s="522"/>
      <c r="F125" s="522"/>
      <c r="G125" s="522"/>
    </row>
    <row r="126" spans="1:7">
      <c r="A126" s="523"/>
      <c r="B126" s="241"/>
      <c r="C126" s="260"/>
      <c r="D126" s="260"/>
      <c r="E126" s="241"/>
      <c r="F126" s="241"/>
      <c r="G126" s="241"/>
    </row>
    <row r="127" spans="1:7">
      <c r="A127" s="523"/>
      <c r="B127" s="241"/>
      <c r="C127" s="76"/>
      <c r="D127" s="76"/>
      <c r="E127" s="241"/>
      <c r="F127" s="241"/>
      <c r="G127" s="241"/>
    </row>
    <row r="128" spans="1:7">
      <c r="A128" s="523"/>
      <c r="B128" s="241"/>
      <c r="C128" s="76"/>
      <c r="D128" s="76"/>
      <c r="E128" s="241"/>
      <c r="F128" s="241"/>
      <c r="G128" s="241"/>
    </row>
    <row r="129" spans="1:7">
      <c r="A129" s="523"/>
      <c r="B129" s="241"/>
      <c r="C129" s="76"/>
      <c r="D129" s="76"/>
      <c r="E129" s="241"/>
      <c r="F129" s="241"/>
      <c r="G129" s="241"/>
    </row>
    <row r="130" spans="1:7">
      <c r="A130" s="523"/>
      <c r="B130" s="241"/>
      <c r="C130" s="76"/>
      <c r="D130" s="76"/>
      <c r="E130" s="241"/>
      <c r="F130" s="241"/>
      <c r="G130" s="241"/>
    </row>
    <row r="131" spans="1:7">
      <c r="A131" s="523"/>
      <c r="B131" s="241"/>
      <c r="C131" s="76"/>
      <c r="D131" s="76"/>
      <c r="E131" s="241"/>
      <c r="F131" s="241"/>
      <c r="G131" s="241"/>
    </row>
    <row r="132" spans="1:7">
      <c r="A132" s="523"/>
      <c r="B132" s="241"/>
      <c r="C132" s="76"/>
      <c r="D132" s="76"/>
      <c r="E132" s="241"/>
      <c r="F132" s="241"/>
      <c r="G132" s="241"/>
    </row>
    <row r="133" spans="1:7">
      <c r="A133" s="523"/>
      <c r="B133" s="241"/>
      <c r="C133" s="76"/>
      <c r="D133" s="76"/>
      <c r="E133" s="241"/>
      <c r="F133" s="241"/>
      <c r="G133" s="241"/>
    </row>
    <row r="134" spans="1:7">
      <c r="A134" s="523"/>
      <c r="B134" s="241"/>
      <c r="C134" s="76"/>
      <c r="D134" s="76"/>
      <c r="E134" s="241"/>
      <c r="F134" s="241"/>
      <c r="G134" s="241"/>
    </row>
    <row r="135" spans="1:7">
      <c r="A135" s="523"/>
      <c r="B135" s="241"/>
      <c r="C135" s="76"/>
      <c r="D135" s="76"/>
      <c r="E135" s="241"/>
      <c r="F135" s="241"/>
      <c r="G135" s="241"/>
    </row>
    <row r="136" spans="1:7">
      <c r="A136" s="523"/>
      <c r="B136" s="241"/>
      <c r="C136" s="76"/>
      <c r="D136" s="76"/>
      <c r="E136" s="241"/>
      <c r="F136" s="241"/>
      <c r="G136" s="241"/>
    </row>
    <row r="137" spans="1:7">
      <c r="A137" s="241"/>
      <c r="B137" s="241"/>
      <c r="C137" s="76"/>
      <c r="D137" s="76"/>
      <c r="E137" s="241"/>
      <c r="F137" s="241"/>
      <c r="G137" s="241"/>
    </row>
    <row r="138" spans="1:7">
      <c r="A138" s="523"/>
      <c r="B138" s="241"/>
      <c r="C138" s="76"/>
      <c r="D138" s="76"/>
      <c r="E138" s="241"/>
      <c r="F138" s="241"/>
      <c r="G138" s="241"/>
    </row>
    <row r="139" spans="1:7">
      <c r="A139" s="241"/>
      <c r="B139" s="241"/>
      <c r="C139" s="76"/>
      <c r="D139" s="76"/>
      <c r="E139" s="241"/>
      <c r="F139" s="241"/>
      <c r="G139" s="241"/>
    </row>
    <row r="140" spans="1:7">
      <c r="A140" s="523"/>
      <c r="B140" s="241"/>
      <c r="C140" s="241"/>
      <c r="D140" s="241"/>
      <c r="E140" s="241"/>
      <c r="F140" s="241"/>
      <c r="G140" s="241"/>
    </row>
    <row r="141" spans="1:7">
      <c r="A141" s="523"/>
      <c r="B141" s="241"/>
      <c r="C141" s="241"/>
      <c r="D141" s="241"/>
      <c r="E141" s="241"/>
      <c r="F141" s="241"/>
      <c r="G141" s="241"/>
    </row>
    <row r="142" spans="1:7">
      <c r="A142" s="523"/>
      <c r="B142" s="241"/>
      <c r="C142" s="241"/>
      <c r="D142" s="241"/>
      <c r="E142" s="241"/>
      <c r="F142" s="241"/>
      <c r="G142" s="241"/>
    </row>
    <row r="143" spans="1:7">
      <c r="A143" s="523"/>
      <c r="B143" s="241"/>
      <c r="C143" s="241"/>
      <c r="D143" s="241"/>
      <c r="E143" s="241"/>
      <c r="F143" s="241"/>
      <c r="G143" s="241"/>
    </row>
    <row r="144" spans="1:7">
      <c r="A144" s="523"/>
      <c r="B144" s="241"/>
      <c r="C144" s="241"/>
      <c r="D144" s="241"/>
      <c r="E144" s="241"/>
      <c r="F144" s="241"/>
      <c r="G144" s="241"/>
    </row>
    <row r="145" spans="1:7">
      <c r="A145" s="523"/>
      <c r="B145" s="241"/>
      <c r="C145" s="241"/>
      <c r="D145" s="241"/>
      <c r="E145" s="241"/>
      <c r="F145" s="241"/>
      <c r="G145" s="241"/>
    </row>
    <row r="146" spans="1:7">
      <c r="A146" s="523"/>
      <c r="B146" s="241"/>
      <c r="C146" s="241"/>
      <c r="D146" s="241"/>
      <c r="E146" s="241"/>
      <c r="F146" s="241"/>
      <c r="G146" s="241"/>
    </row>
    <row r="147" spans="1:7">
      <c r="A147" s="523"/>
      <c r="B147" s="241"/>
      <c r="C147" s="241"/>
      <c r="D147" s="241"/>
      <c r="E147" s="241"/>
      <c r="F147" s="241"/>
      <c r="G147" s="241"/>
    </row>
    <row r="148" spans="1:7">
      <c r="A148" s="523"/>
      <c r="B148" s="241"/>
      <c r="C148" s="241"/>
      <c r="D148" s="241"/>
      <c r="E148" s="241"/>
      <c r="F148" s="241"/>
      <c r="G148" s="241"/>
    </row>
    <row r="149" spans="1:7">
      <c r="A149" s="523"/>
      <c r="B149" s="241"/>
      <c r="C149" s="241"/>
      <c r="D149" s="241"/>
      <c r="E149" s="241"/>
      <c r="F149" s="241"/>
      <c r="G149" s="241"/>
    </row>
    <row r="150" spans="1:7">
      <c r="A150" s="523"/>
      <c r="B150" s="241"/>
      <c r="C150" s="241"/>
      <c r="D150" s="241"/>
      <c r="E150" s="241"/>
      <c r="F150" s="241"/>
      <c r="G150" s="241"/>
    </row>
    <row r="151" spans="1:7">
      <c r="A151" s="523"/>
      <c r="B151" s="241"/>
      <c r="C151" s="241"/>
      <c r="D151" s="241"/>
      <c r="E151" s="241"/>
      <c r="F151" s="241"/>
      <c r="G151" s="241"/>
    </row>
    <row r="152" spans="1:7">
      <c r="A152" s="523"/>
      <c r="B152" s="241"/>
      <c r="C152" s="241"/>
      <c r="D152" s="241"/>
      <c r="E152" s="241"/>
      <c r="F152" s="241"/>
      <c r="G152" s="241"/>
    </row>
    <row r="153" spans="1:7">
      <c r="A153" s="523"/>
      <c r="B153" s="241"/>
      <c r="C153" s="241"/>
      <c r="D153" s="241"/>
      <c r="E153" s="241"/>
      <c r="F153" s="241"/>
      <c r="G153" s="241"/>
    </row>
    <row r="154" spans="1:7">
      <c r="A154" s="523"/>
      <c r="B154" s="241"/>
      <c r="C154" s="241"/>
      <c r="D154" s="241"/>
      <c r="E154" s="241"/>
      <c r="F154" s="241"/>
      <c r="G154" s="241"/>
    </row>
    <row r="155" spans="1:7">
      <c r="A155" s="523"/>
      <c r="B155" s="241"/>
      <c r="C155" s="241"/>
      <c r="D155" s="241"/>
      <c r="E155" s="241"/>
      <c r="F155" s="241"/>
      <c r="G155" s="241"/>
    </row>
    <row r="156" spans="1:7">
      <c r="A156" s="523"/>
      <c r="B156" s="241"/>
      <c r="C156" s="241"/>
      <c r="D156" s="241"/>
      <c r="E156" s="241"/>
      <c r="F156" s="241"/>
      <c r="G156" s="241"/>
    </row>
    <row r="157" spans="1:7">
      <c r="A157" s="523"/>
      <c r="B157" s="241"/>
      <c r="C157" s="241"/>
      <c r="D157" s="241"/>
      <c r="E157" s="241"/>
      <c r="F157" s="241"/>
      <c r="G157" s="241"/>
    </row>
    <row r="158" spans="1:7">
      <c r="A158" s="523"/>
      <c r="B158" s="241"/>
      <c r="C158" s="241"/>
      <c r="D158" s="241"/>
      <c r="E158" s="241"/>
      <c r="F158" s="241"/>
      <c r="G158" s="241"/>
    </row>
    <row r="159" spans="1:7">
      <c r="A159" s="523"/>
      <c r="B159" s="241"/>
      <c r="C159" s="241"/>
      <c r="D159" s="241"/>
      <c r="E159" s="241"/>
      <c r="F159" s="241"/>
      <c r="G159" s="241"/>
    </row>
    <row r="160" spans="1:7">
      <c r="A160" s="523"/>
      <c r="B160" s="241"/>
      <c r="C160" s="241"/>
      <c r="D160" s="241"/>
      <c r="E160" s="241"/>
      <c r="F160" s="241"/>
      <c r="G160" s="241"/>
    </row>
    <row r="161" spans="1:7">
      <c r="A161" s="523"/>
      <c r="B161" s="241"/>
      <c r="C161" s="241"/>
      <c r="D161" s="241"/>
      <c r="E161" s="241"/>
      <c r="F161" s="241"/>
      <c r="G161" s="241"/>
    </row>
    <row r="162" spans="1:7">
      <c r="A162" s="523"/>
      <c r="B162" s="241"/>
      <c r="C162" s="241"/>
      <c r="D162" s="241"/>
      <c r="E162" s="241"/>
      <c r="F162" s="241"/>
      <c r="G162" s="241"/>
    </row>
    <row r="163" spans="1:7">
      <c r="A163" s="523"/>
      <c r="B163" s="241"/>
      <c r="C163" s="241"/>
      <c r="D163" s="241"/>
      <c r="E163" s="241"/>
      <c r="F163" s="241"/>
      <c r="G163" s="241"/>
    </row>
    <row r="164" spans="1:7">
      <c r="A164" s="523"/>
      <c r="B164" s="241"/>
      <c r="C164" s="241"/>
      <c r="D164" s="241"/>
      <c r="E164" s="241"/>
      <c r="F164" s="241"/>
      <c r="G164" s="241"/>
    </row>
    <row r="165" spans="1:7">
      <c r="A165" s="523"/>
      <c r="B165" s="241"/>
      <c r="C165" s="241"/>
      <c r="D165" s="241"/>
      <c r="E165" s="241"/>
      <c r="F165" s="241"/>
      <c r="G165" s="241"/>
    </row>
    <row r="166" spans="1:7">
      <c r="A166" s="523"/>
      <c r="B166" s="241"/>
      <c r="C166" s="241"/>
      <c r="D166" s="241"/>
      <c r="E166" s="241"/>
      <c r="F166" s="241"/>
      <c r="G166" s="241"/>
    </row>
    <row r="167" spans="1:7">
      <c r="A167" s="523"/>
      <c r="B167" s="241"/>
      <c r="C167" s="241"/>
      <c r="D167" s="241"/>
      <c r="E167" s="241"/>
      <c r="F167" s="241"/>
      <c r="G167" s="241"/>
    </row>
    <row r="168" spans="1:7">
      <c r="A168" s="523"/>
      <c r="B168" s="241"/>
      <c r="C168" s="241"/>
      <c r="D168" s="241"/>
      <c r="E168" s="241"/>
      <c r="F168" s="241"/>
      <c r="G168" s="241"/>
    </row>
    <row r="169" spans="1:7">
      <c r="A169" s="523"/>
      <c r="B169" s="241"/>
      <c r="C169" s="241"/>
      <c r="D169" s="241"/>
      <c r="E169" s="241"/>
      <c r="F169" s="241"/>
      <c r="G169" s="241"/>
    </row>
    <row r="170" spans="1:7">
      <c r="A170" s="523"/>
      <c r="B170" s="241"/>
      <c r="C170" s="241"/>
      <c r="D170" s="241"/>
      <c r="E170" s="241"/>
      <c r="F170" s="241"/>
      <c r="G170" s="241"/>
    </row>
    <row r="171" spans="1:7">
      <c r="A171" s="523"/>
      <c r="B171" s="241"/>
      <c r="C171" s="241"/>
      <c r="D171" s="241"/>
      <c r="E171" s="241"/>
      <c r="F171" s="241"/>
      <c r="G171" s="241"/>
    </row>
    <row r="172" spans="1:7">
      <c r="A172" s="523"/>
      <c r="B172" s="241"/>
      <c r="C172" s="241"/>
      <c r="D172" s="241"/>
      <c r="E172" s="241"/>
      <c r="F172" s="241"/>
      <c r="G172" s="241"/>
    </row>
    <row r="173" spans="1:7">
      <c r="A173" s="523"/>
      <c r="B173" s="241"/>
      <c r="C173" s="241"/>
      <c r="D173" s="241"/>
      <c r="E173" s="241"/>
      <c r="F173" s="241"/>
      <c r="G173" s="241"/>
    </row>
    <row r="174" spans="1:7">
      <c r="A174" s="523"/>
      <c r="B174" s="241"/>
      <c r="C174" s="241"/>
      <c r="D174" s="241"/>
      <c r="E174" s="241"/>
      <c r="F174" s="241"/>
      <c r="G174" s="241"/>
    </row>
    <row r="175" spans="1:7">
      <c r="A175" s="523"/>
      <c r="B175" s="241"/>
      <c r="C175" s="241"/>
      <c r="D175" s="241"/>
      <c r="E175" s="241"/>
      <c r="F175" s="241"/>
      <c r="G175" s="241"/>
    </row>
    <row r="176" spans="1:7">
      <c r="A176" s="523"/>
      <c r="B176" s="241"/>
      <c r="C176" s="241"/>
      <c r="D176" s="241"/>
      <c r="E176" s="241"/>
      <c r="F176" s="241"/>
      <c r="G176" s="241"/>
    </row>
    <row r="177" spans="1:7">
      <c r="A177" s="523"/>
      <c r="B177" s="241"/>
      <c r="C177" s="241"/>
      <c r="D177" s="241"/>
      <c r="E177" s="241"/>
      <c r="F177" s="241"/>
      <c r="G177" s="241"/>
    </row>
    <row r="178" spans="1:7">
      <c r="A178" s="523"/>
      <c r="B178" s="241"/>
      <c r="C178" s="241"/>
      <c r="D178" s="241"/>
      <c r="E178" s="241"/>
      <c r="F178" s="241"/>
      <c r="G178" s="241"/>
    </row>
    <row r="179" spans="1:7">
      <c r="A179" s="523"/>
      <c r="B179" s="241"/>
      <c r="C179" s="241"/>
      <c r="D179" s="241"/>
      <c r="E179" s="241"/>
      <c r="F179" s="241"/>
      <c r="G179" s="241"/>
    </row>
    <row r="180" spans="1:7">
      <c r="A180" s="523"/>
      <c r="B180" s="241"/>
      <c r="C180" s="241"/>
      <c r="D180" s="241"/>
      <c r="E180" s="241"/>
      <c r="F180" s="241"/>
      <c r="G180" s="241"/>
    </row>
    <row r="181" spans="1:7">
      <c r="A181" s="523"/>
      <c r="B181" s="241"/>
      <c r="C181" s="241"/>
      <c r="D181" s="241"/>
      <c r="E181" s="241"/>
      <c r="F181" s="241"/>
      <c r="G181" s="241"/>
    </row>
    <row r="182" spans="1:7">
      <c r="A182" s="523"/>
      <c r="B182" s="241"/>
      <c r="C182" s="241"/>
      <c r="D182" s="241"/>
      <c r="E182" s="241"/>
      <c r="F182" s="241"/>
      <c r="G182" s="241"/>
    </row>
    <row r="183" spans="1:7">
      <c r="A183" s="523"/>
      <c r="B183" s="241"/>
      <c r="C183" s="241"/>
      <c r="D183" s="241"/>
      <c r="E183" s="241"/>
      <c r="F183" s="241"/>
      <c r="G183" s="241"/>
    </row>
    <row r="184" spans="1:7">
      <c r="A184" s="523"/>
      <c r="B184" s="241"/>
      <c r="C184" s="241"/>
      <c r="D184" s="241"/>
      <c r="E184" s="241"/>
      <c r="F184" s="241"/>
      <c r="G184" s="241"/>
    </row>
    <row r="185" spans="1:7">
      <c r="A185" s="523"/>
      <c r="B185" s="241"/>
      <c r="C185" s="241"/>
      <c r="D185" s="241"/>
      <c r="E185" s="241"/>
      <c r="F185" s="241"/>
      <c r="G185" s="241"/>
    </row>
    <row r="186" spans="1:7">
      <c r="A186" s="523"/>
      <c r="B186" s="241"/>
      <c r="C186" s="241"/>
      <c r="D186" s="241"/>
      <c r="E186" s="241"/>
      <c r="F186" s="241"/>
      <c r="G186" s="241"/>
    </row>
    <row r="187" spans="1:7">
      <c r="A187" s="523"/>
      <c r="B187" s="241"/>
      <c r="C187" s="241"/>
      <c r="D187" s="241"/>
      <c r="E187" s="241"/>
      <c r="F187" s="241"/>
      <c r="G187" s="241"/>
    </row>
    <row r="188" spans="1:7">
      <c r="A188" s="523"/>
      <c r="B188" s="241"/>
      <c r="C188" s="241"/>
      <c r="D188" s="241"/>
      <c r="E188" s="241"/>
      <c r="F188" s="241"/>
      <c r="G188" s="241"/>
    </row>
    <row r="189" spans="1:7">
      <c r="A189" s="523"/>
      <c r="B189" s="241"/>
      <c r="C189" s="241"/>
      <c r="D189" s="241"/>
      <c r="E189" s="241"/>
      <c r="F189" s="241"/>
      <c r="G189" s="241"/>
    </row>
    <row r="190" spans="1:7">
      <c r="A190" s="523"/>
      <c r="B190" s="241"/>
      <c r="C190" s="241"/>
      <c r="D190" s="241"/>
      <c r="E190" s="241"/>
      <c r="F190" s="241"/>
      <c r="G190" s="241"/>
    </row>
    <row r="191" spans="1:7">
      <c r="A191" s="523"/>
      <c r="B191" s="241"/>
      <c r="C191" s="241"/>
      <c r="D191" s="241"/>
      <c r="E191" s="241"/>
      <c r="F191" s="241"/>
      <c r="G191" s="241"/>
    </row>
    <row r="192" spans="1:7">
      <c r="A192" s="523"/>
      <c r="B192" s="241"/>
      <c r="C192" s="241"/>
      <c r="D192" s="241"/>
      <c r="E192" s="241"/>
      <c r="F192" s="241"/>
      <c r="G192" s="241"/>
    </row>
    <row r="193" spans="1:7">
      <c r="A193" s="523"/>
      <c r="B193" s="241"/>
      <c r="C193" s="241"/>
      <c r="D193" s="241"/>
      <c r="E193" s="241"/>
      <c r="F193" s="241"/>
      <c r="G193" s="241"/>
    </row>
    <row r="194" spans="1:7">
      <c r="A194" s="523"/>
      <c r="B194" s="241"/>
      <c r="C194" s="241"/>
      <c r="D194" s="241"/>
      <c r="E194" s="241"/>
      <c r="F194" s="241"/>
      <c r="G194" s="241"/>
    </row>
    <row r="195" spans="1:7">
      <c r="A195" s="523"/>
      <c r="B195" s="241"/>
      <c r="C195" s="241"/>
      <c r="D195" s="241"/>
      <c r="E195" s="241"/>
      <c r="F195" s="241"/>
      <c r="G195" s="241"/>
    </row>
    <row r="196" spans="1:7">
      <c r="A196" s="523"/>
      <c r="B196" s="241"/>
      <c r="C196" s="241"/>
      <c r="D196" s="241"/>
      <c r="E196" s="241"/>
      <c r="F196" s="241"/>
      <c r="G196" s="241"/>
    </row>
    <row r="197" spans="1:7">
      <c r="A197" s="523"/>
      <c r="B197" s="241"/>
      <c r="C197" s="241"/>
      <c r="D197" s="241"/>
      <c r="E197" s="241"/>
      <c r="F197" s="241"/>
      <c r="G197" s="241"/>
    </row>
    <row r="198" spans="1:7">
      <c r="A198" s="523"/>
      <c r="B198" s="241"/>
      <c r="C198" s="241"/>
      <c r="D198" s="241"/>
      <c r="E198" s="241"/>
      <c r="F198" s="241"/>
      <c r="G198" s="241"/>
    </row>
    <row r="199" spans="1:7">
      <c r="A199" s="523"/>
      <c r="B199" s="241"/>
      <c r="C199" s="241"/>
      <c r="D199" s="241"/>
      <c r="E199" s="241"/>
      <c r="F199" s="241"/>
      <c r="G199" s="241"/>
    </row>
    <row r="200" spans="1:7">
      <c r="A200" s="523"/>
      <c r="B200" s="241"/>
      <c r="C200" s="241"/>
      <c r="D200" s="241"/>
      <c r="E200" s="241"/>
      <c r="F200" s="241"/>
      <c r="G200" s="241"/>
    </row>
    <row r="201" spans="1:7">
      <c r="A201" s="523"/>
      <c r="B201" s="241"/>
      <c r="C201" s="241"/>
      <c r="D201" s="241"/>
      <c r="E201" s="241"/>
      <c r="F201" s="241"/>
      <c r="G201" s="241"/>
    </row>
    <row r="202" spans="1:7">
      <c r="A202" s="523"/>
      <c r="B202" s="241"/>
      <c r="C202" s="241"/>
      <c r="D202" s="241"/>
      <c r="E202" s="241"/>
      <c r="F202" s="241"/>
      <c r="G202" s="241"/>
    </row>
    <row r="203" spans="1:7">
      <c r="A203" s="523"/>
      <c r="B203" s="241"/>
      <c r="C203" s="241"/>
      <c r="D203" s="241"/>
      <c r="E203" s="241"/>
      <c r="F203" s="241"/>
      <c r="G203" s="241"/>
    </row>
    <row r="204" spans="1:7">
      <c r="A204" s="523"/>
      <c r="B204" s="241"/>
      <c r="C204" s="241"/>
      <c r="D204" s="241"/>
      <c r="E204" s="241"/>
      <c r="F204" s="241"/>
      <c r="G204" s="241"/>
    </row>
    <row r="205" spans="1:7">
      <c r="A205" s="523"/>
      <c r="B205" s="241"/>
      <c r="C205" s="241"/>
      <c r="D205" s="241"/>
      <c r="E205" s="241"/>
      <c r="F205" s="241"/>
      <c r="G205" s="241"/>
    </row>
    <row r="206" spans="1:7">
      <c r="A206" s="523"/>
      <c r="B206" s="241"/>
      <c r="C206" s="241"/>
      <c r="D206" s="241"/>
      <c r="E206" s="241"/>
      <c r="F206" s="241"/>
      <c r="G206" s="241"/>
    </row>
    <row r="207" spans="1:7">
      <c r="A207" s="523"/>
      <c r="B207" s="241"/>
      <c r="C207" s="241"/>
      <c r="D207" s="241"/>
      <c r="E207" s="241"/>
      <c r="F207" s="241"/>
      <c r="G207" s="241"/>
    </row>
    <row r="208" spans="1:7">
      <c r="A208" s="523"/>
      <c r="B208" s="241"/>
      <c r="C208" s="241"/>
      <c r="D208" s="241"/>
      <c r="E208" s="241"/>
      <c r="F208" s="241"/>
      <c r="G208" s="241"/>
    </row>
    <row r="209" spans="1:7">
      <c r="A209" s="523"/>
      <c r="B209" s="241"/>
      <c r="C209" s="241"/>
      <c r="D209" s="241"/>
      <c r="E209" s="241"/>
      <c r="F209" s="241"/>
      <c r="G209" s="241"/>
    </row>
    <row r="210" spans="1:7">
      <c r="A210" s="523"/>
      <c r="B210" s="241"/>
      <c r="C210" s="241"/>
      <c r="D210" s="241"/>
      <c r="E210" s="241"/>
      <c r="F210" s="241"/>
      <c r="G210" s="241"/>
    </row>
    <row r="211" spans="1:7">
      <c r="A211" s="523"/>
      <c r="B211" s="241"/>
      <c r="C211" s="241"/>
      <c r="D211" s="241"/>
      <c r="E211" s="241"/>
      <c r="F211" s="241"/>
      <c r="G211" s="241"/>
    </row>
    <row r="212" spans="1:7">
      <c r="A212" s="523"/>
      <c r="B212" s="241"/>
      <c r="C212" s="241"/>
      <c r="D212" s="241"/>
      <c r="E212" s="241"/>
      <c r="F212" s="241"/>
      <c r="G212" s="241"/>
    </row>
    <row r="213" spans="1:7">
      <c r="A213" s="523"/>
      <c r="B213" s="241"/>
      <c r="C213" s="241"/>
      <c r="D213" s="241"/>
      <c r="E213" s="241"/>
      <c r="F213" s="241"/>
      <c r="G213" s="241"/>
    </row>
    <row r="214" spans="1:7">
      <c r="A214" s="523"/>
      <c r="B214" s="241"/>
      <c r="C214" s="241"/>
      <c r="D214" s="241"/>
      <c r="E214" s="241"/>
      <c r="F214" s="241"/>
      <c r="G214" s="241"/>
    </row>
    <row r="215" spans="1:7">
      <c r="A215" s="523"/>
      <c r="B215" s="241"/>
      <c r="C215" s="241"/>
      <c r="D215" s="241"/>
      <c r="E215" s="241"/>
      <c r="F215" s="241"/>
      <c r="G215" s="241"/>
    </row>
    <row r="216" spans="1:7">
      <c r="A216" s="523"/>
      <c r="B216" s="241"/>
      <c r="C216" s="241"/>
      <c r="D216" s="241"/>
      <c r="E216" s="241"/>
      <c r="F216" s="241"/>
      <c r="G216" s="241"/>
    </row>
    <row r="217" spans="1:7">
      <c r="A217" s="523"/>
      <c r="B217" s="241"/>
      <c r="C217" s="241"/>
      <c r="D217" s="241"/>
      <c r="E217" s="241"/>
      <c r="F217" s="241"/>
      <c r="G217" s="241"/>
    </row>
    <row r="218" spans="1:7">
      <c r="A218" s="523"/>
      <c r="B218" s="241"/>
      <c r="C218" s="241"/>
      <c r="D218" s="241"/>
      <c r="E218" s="241"/>
      <c r="F218" s="241"/>
      <c r="G218" s="241"/>
    </row>
    <row r="219" spans="1:7">
      <c r="A219" s="523"/>
      <c r="B219" s="241"/>
      <c r="C219" s="241"/>
      <c r="D219" s="241"/>
      <c r="E219" s="241"/>
      <c r="F219" s="241"/>
      <c r="G219" s="241"/>
    </row>
    <row r="220" spans="1:7">
      <c r="A220" s="523"/>
      <c r="B220" s="241"/>
      <c r="C220" s="241"/>
      <c r="D220" s="241"/>
      <c r="E220" s="241"/>
      <c r="F220" s="241"/>
      <c r="G220" s="241"/>
    </row>
    <row r="221" spans="1:7">
      <c r="A221" s="523"/>
      <c r="B221" s="241"/>
      <c r="C221" s="241"/>
      <c r="D221" s="241"/>
      <c r="E221" s="241"/>
      <c r="F221" s="241"/>
      <c r="G221" s="241"/>
    </row>
    <row r="222" spans="1:7">
      <c r="A222" s="523"/>
      <c r="B222" s="241"/>
      <c r="C222" s="241"/>
      <c r="D222" s="241"/>
      <c r="E222" s="241"/>
      <c r="F222" s="241"/>
      <c r="G222" s="241"/>
    </row>
    <row r="223" spans="1:7">
      <c r="A223" s="523"/>
      <c r="B223" s="241"/>
      <c r="C223" s="241"/>
      <c r="D223" s="241"/>
      <c r="E223" s="241"/>
      <c r="F223" s="241"/>
      <c r="G223" s="241"/>
    </row>
    <row r="224" spans="1:7">
      <c r="A224" s="523"/>
      <c r="B224" s="241"/>
      <c r="C224" s="241"/>
      <c r="D224" s="241"/>
      <c r="E224" s="241"/>
      <c r="F224" s="241"/>
      <c r="G224" s="241"/>
    </row>
    <row r="225" spans="1:7">
      <c r="A225" s="523"/>
      <c r="B225" s="241"/>
      <c r="C225" s="241"/>
      <c r="D225" s="241"/>
      <c r="E225" s="241"/>
      <c r="F225" s="241"/>
      <c r="G225" s="241"/>
    </row>
    <row r="226" spans="1:7">
      <c r="A226" s="523"/>
      <c r="B226" s="241"/>
      <c r="C226" s="241"/>
      <c r="D226" s="241"/>
      <c r="E226" s="241"/>
      <c r="F226" s="241"/>
      <c r="G226" s="241"/>
    </row>
    <row r="227" spans="1:7">
      <c r="A227" s="523"/>
      <c r="B227" s="241"/>
      <c r="C227" s="241"/>
      <c r="D227" s="241"/>
      <c r="E227" s="241"/>
      <c r="F227" s="241"/>
      <c r="G227" s="241"/>
    </row>
    <row r="228" spans="1:7">
      <c r="A228" s="523"/>
      <c r="B228" s="241"/>
      <c r="C228" s="241"/>
      <c r="D228" s="241"/>
      <c r="E228" s="241"/>
      <c r="F228" s="241"/>
      <c r="G228" s="241"/>
    </row>
    <row r="229" spans="1:7">
      <c r="A229" s="523"/>
      <c r="B229" s="241"/>
      <c r="C229" s="241"/>
      <c r="D229" s="241"/>
      <c r="E229" s="241"/>
      <c r="F229" s="241"/>
      <c r="G229" s="241"/>
    </row>
    <row r="230" spans="1:7">
      <c r="A230" s="523"/>
      <c r="B230" s="241"/>
      <c r="C230" s="241"/>
      <c r="D230" s="241"/>
      <c r="E230" s="241"/>
      <c r="F230" s="241"/>
      <c r="G230" s="241"/>
    </row>
    <row r="231" spans="1:7">
      <c r="A231" s="523"/>
      <c r="B231" s="241"/>
      <c r="C231" s="241"/>
      <c r="D231" s="241"/>
      <c r="E231" s="241"/>
      <c r="F231" s="241"/>
      <c r="G231" s="241"/>
    </row>
    <row r="232" spans="1:7">
      <c r="A232" s="523"/>
      <c r="B232" s="241"/>
      <c r="C232" s="241"/>
      <c r="D232" s="241"/>
      <c r="E232" s="241"/>
      <c r="F232" s="241"/>
      <c r="G232" s="241"/>
    </row>
    <row r="233" spans="1:7">
      <c r="A233" s="523"/>
      <c r="B233" s="241"/>
      <c r="C233" s="241"/>
      <c r="D233" s="241"/>
      <c r="E233" s="241"/>
      <c r="F233" s="241"/>
      <c r="G233" s="241"/>
    </row>
    <row r="234" spans="1:7">
      <c r="A234" s="523"/>
      <c r="B234" s="241"/>
      <c r="C234" s="241"/>
      <c r="D234" s="241"/>
      <c r="E234" s="241"/>
      <c r="F234" s="241"/>
      <c r="G234" s="241"/>
    </row>
    <row r="235" spans="1:7">
      <c r="A235" s="523"/>
      <c r="B235" s="241"/>
      <c r="C235" s="241"/>
      <c r="D235" s="241"/>
      <c r="E235" s="241"/>
      <c r="F235" s="241"/>
      <c r="G235" s="241"/>
    </row>
    <row r="236" spans="1:7">
      <c r="A236" s="523"/>
      <c r="B236" s="241"/>
      <c r="C236" s="241"/>
      <c r="D236" s="241"/>
      <c r="E236" s="241"/>
      <c r="F236" s="241"/>
      <c r="G236" s="241"/>
    </row>
    <row r="237" spans="1:7">
      <c r="A237" s="523"/>
      <c r="B237" s="241"/>
      <c r="C237" s="241"/>
      <c r="D237" s="241"/>
      <c r="E237" s="241"/>
      <c r="F237" s="241"/>
      <c r="G237" s="241"/>
    </row>
    <row r="238" spans="1:7">
      <c r="A238" s="523"/>
      <c r="B238" s="241"/>
      <c r="C238" s="241"/>
      <c r="D238" s="241"/>
      <c r="E238" s="241"/>
      <c r="F238" s="241"/>
      <c r="G238" s="241"/>
    </row>
    <row r="239" spans="1:7">
      <c r="A239" s="523"/>
      <c r="B239" s="241"/>
      <c r="C239" s="241"/>
      <c r="D239" s="241"/>
      <c r="E239" s="241"/>
      <c r="F239" s="241"/>
      <c r="G239" s="241"/>
    </row>
    <row r="240" spans="1:7">
      <c r="A240" s="523"/>
      <c r="B240" s="241"/>
      <c r="C240" s="241"/>
      <c r="D240" s="241"/>
      <c r="E240" s="241"/>
      <c r="F240" s="241"/>
      <c r="G240" s="241"/>
    </row>
    <row r="241" spans="1:7">
      <c r="A241" s="523"/>
      <c r="B241" s="241"/>
      <c r="C241" s="241"/>
      <c r="D241" s="241"/>
      <c r="E241" s="241"/>
      <c r="F241" s="241"/>
      <c r="G241" s="241"/>
    </row>
    <row r="242" spans="1:7">
      <c r="A242" s="523"/>
      <c r="B242" s="241"/>
      <c r="C242" s="241"/>
      <c r="D242" s="241"/>
      <c r="E242" s="241"/>
      <c r="F242" s="241"/>
      <c r="G242" s="241"/>
    </row>
    <row r="243" spans="1:7">
      <c r="A243" s="523"/>
      <c r="B243" s="241"/>
      <c r="C243" s="241"/>
      <c r="D243" s="241"/>
      <c r="E243" s="241"/>
      <c r="F243" s="241"/>
      <c r="G243" s="241"/>
    </row>
    <row r="244" spans="1:7">
      <c r="A244" s="523"/>
      <c r="B244" s="241"/>
      <c r="C244" s="241"/>
      <c r="D244" s="241"/>
      <c r="E244" s="241"/>
      <c r="F244" s="241"/>
      <c r="G244" s="241"/>
    </row>
    <row r="245" spans="1:7">
      <c r="A245" s="523"/>
      <c r="B245" s="241"/>
      <c r="C245" s="241"/>
      <c r="D245" s="241"/>
      <c r="E245" s="241"/>
      <c r="F245" s="241"/>
      <c r="G245" s="241"/>
    </row>
    <row r="246" spans="1:7">
      <c r="A246" s="523"/>
      <c r="B246" s="241"/>
      <c r="C246" s="241"/>
      <c r="D246" s="241"/>
      <c r="E246" s="241"/>
      <c r="F246" s="241"/>
      <c r="G246" s="241"/>
    </row>
    <row r="247" spans="1:7">
      <c r="A247" s="523"/>
      <c r="B247" s="241"/>
      <c r="C247" s="241"/>
      <c r="D247" s="241"/>
      <c r="E247" s="241"/>
      <c r="F247" s="241"/>
      <c r="G247" s="241"/>
    </row>
    <row r="248" spans="1:7">
      <c r="A248" s="523"/>
      <c r="B248" s="241"/>
      <c r="C248" s="241"/>
      <c r="D248" s="241"/>
      <c r="E248" s="241"/>
      <c r="F248" s="241"/>
      <c r="G248" s="241"/>
    </row>
    <row r="249" spans="1:7">
      <c r="A249" s="523"/>
      <c r="B249" s="241"/>
      <c r="C249" s="241"/>
      <c r="D249" s="241"/>
      <c r="E249" s="241"/>
      <c r="F249" s="241"/>
      <c r="G249" s="241"/>
    </row>
    <row r="250" spans="1:7">
      <c r="A250" s="523"/>
      <c r="B250" s="241"/>
      <c r="C250" s="241"/>
      <c r="D250" s="241"/>
      <c r="E250" s="241"/>
      <c r="F250" s="241"/>
      <c r="G250" s="241"/>
    </row>
    <row r="251" spans="1:7">
      <c r="A251" s="523"/>
      <c r="B251" s="241"/>
      <c r="C251" s="241"/>
      <c r="D251" s="241"/>
      <c r="E251" s="241"/>
      <c r="F251" s="241"/>
      <c r="G251" s="241"/>
    </row>
    <row r="252" spans="1:7">
      <c r="A252" s="523"/>
      <c r="B252" s="241"/>
      <c r="C252" s="241"/>
      <c r="D252" s="241"/>
      <c r="E252" s="241"/>
      <c r="F252" s="241"/>
      <c r="G252" s="241"/>
    </row>
    <row r="253" spans="1:7">
      <c r="A253" s="523"/>
      <c r="B253" s="241"/>
      <c r="C253" s="241"/>
      <c r="D253" s="241"/>
      <c r="E253" s="241"/>
      <c r="F253" s="241"/>
      <c r="G253" s="241"/>
    </row>
    <row r="254" spans="1:7">
      <c r="A254" s="523"/>
      <c r="B254" s="241"/>
      <c r="C254" s="241"/>
      <c r="D254" s="241"/>
      <c r="E254" s="241"/>
      <c r="F254" s="241"/>
      <c r="G254" s="241"/>
    </row>
    <row r="255" spans="1:7">
      <c r="A255" s="523"/>
      <c r="B255" s="241"/>
      <c r="C255" s="241"/>
      <c r="D255" s="241"/>
      <c r="E255" s="241"/>
      <c r="F255" s="241"/>
      <c r="G255" s="241"/>
    </row>
    <row r="256" spans="1:7">
      <c r="A256" s="523"/>
      <c r="B256" s="241"/>
      <c r="C256" s="241"/>
      <c r="D256" s="241"/>
      <c r="E256" s="241"/>
      <c r="F256" s="241"/>
      <c r="G256" s="241"/>
    </row>
    <row r="257" spans="1:7">
      <c r="A257" s="523"/>
      <c r="B257" s="241"/>
      <c r="C257" s="241"/>
      <c r="D257" s="241"/>
      <c r="E257" s="241"/>
      <c r="F257" s="241"/>
      <c r="G257" s="241"/>
    </row>
    <row r="258" spans="1:7">
      <c r="A258" s="523"/>
      <c r="B258" s="241"/>
      <c r="C258" s="241"/>
      <c r="D258" s="241"/>
      <c r="E258" s="241"/>
      <c r="F258" s="241"/>
      <c r="G258" s="241"/>
    </row>
    <row r="259" spans="1:7">
      <c r="A259" s="523"/>
      <c r="B259" s="241"/>
      <c r="C259" s="241"/>
      <c r="D259" s="241"/>
      <c r="E259" s="241"/>
      <c r="F259" s="241"/>
      <c r="G259" s="241"/>
    </row>
    <row r="260" spans="1:7">
      <c r="A260" s="523"/>
      <c r="B260" s="241"/>
      <c r="C260" s="241"/>
      <c r="D260" s="241"/>
      <c r="E260" s="241"/>
      <c r="F260" s="241"/>
      <c r="G260" s="241"/>
    </row>
    <row r="261" spans="1:7">
      <c r="A261" s="523"/>
      <c r="B261" s="241"/>
      <c r="C261" s="241"/>
      <c r="D261" s="241"/>
      <c r="E261" s="241"/>
      <c r="F261" s="241"/>
      <c r="G261" s="241"/>
    </row>
    <row r="262" spans="1:7">
      <c r="A262" s="523"/>
      <c r="B262" s="241"/>
      <c r="C262" s="241"/>
      <c r="D262" s="241"/>
      <c r="E262" s="241"/>
      <c r="F262" s="241"/>
      <c r="G262" s="241"/>
    </row>
    <row r="263" spans="1:7">
      <c r="A263" s="523"/>
      <c r="B263" s="241"/>
      <c r="C263" s="241"/>
      <c r="D263" s="241"/>
      <c r="E263" s="241"/>
      <c r="F263" s="241"/>
      <c r="G263" s="241"/>
    </row>
    <row r="264" spans="1:7">
      <c r="A264" s="523"/>
      <c r="B264" s="241"/>
      <c r="C264" s="241"/>
      <c r="D264" s="241"/>
      <c r="E264" s="241"/>
      <c r="F264" s="241"/>
      <c r="G264" s="241"/>
    </row>
    <row r="265" spans="1:7">
      <c r="A265" s="523"/>
      <c r="B265" s="241"/>
      <c r="C265" s="241"/>
      <c r="D265" s="241"/>
      <c r="E265" s="241"/>
      <c r="F265" s="241"/>
      <c r="G265" s="241"/>
    </row>
    <row r="266" spans="1:7">
      <c r="A266" s="523"/>
      <c r="B266" s="241"/>
      <c r="C266" s="241"/>
      <c r="D266" s="241"/>
      <c r="E266" s="241"/>
      <c r="F266" s="241"/>
      <c r="G266" s="241"/>
    </row>
    <row r="267" spans="1:7">
      <c r="A267" s="523"/>
      <c r="B267" s="241"/>
      <c r="C267" s="241"/>
      <c r="D267" s="241"/>
      <c r="E267" s="241"/>
      <c r="F267" s="241"/>
      <c r="G267" s="241"/>
    </row>
    <row r="268" spans="1:7">
      <c r="A268" s="523"/>
      <c r="B268" s="241"/>
      <c r="C268" s="241"/>
      <c r="D268" s="241"/>
      <c r="E268" s="241"/>
      <c r="F268" s="241"/>
      <c r="G268" s="241"/>
    </row>
    <row r="269" spans="1:7">
      <c r="A269" s="523"/>
      <c r="B269" s="241"/>
      <c r="C269" s="241"/>
      <c r="D269" s="241"/>
      <c r="E269" s="241"/>
      <c r="F269" s="241"/>
      <c r="G269" s="241"/>
    </row>
    <row r="270" spans="1:7">
      <c r="A270" s="523"/>
      <c r="B270" s="241"/>
      <c r="C270" s="241"/>
      <c r="D270" s="241"/>
      <c r="E270" s="241"/>
      <c r="F270" s="241"/>
      <c r="G270" s="241"/>
    </row>
    <row r="271" spans="1:7">
      <c r="A271" s="523"/>
      <c r="B271" s="241"/>
      <c r="C271" s="241"/>
      <c r="D271" s="241"/>
      <c r="E271" s="241"/>
      <c r="F271" s="241"/>
      <c r="G271" s="241"/>
    </row>
    <row r="272" spans="1:7">
      <c r="A272" s="523"/>
      <c r="B272" s="241"/>
      <c r="C272" s="241"/>
      <c r="D272" s="241"/>
      <c r="E272" s="241"/>
      <c r="F272" s="241"/>
      <c r="G272" s="241"/>
    </row>
    <row r="273" spans="1:7">
      <c r="A273" s="523"/>
      <c r="B273" s="241"/>
      <c r="C273" s="241"/>
      <c r="D273" s="241"/>
      <c r="E273" s="241"/>
      <c r="F273" s="241"/>
      <c r="G273" s="241"/>
    </row>
    <row r="274" spans="1:7">
      <c r="A274" s="523"/>
      <c r="B274" s="241"/>
      <c r="C274" s="241"/>
      <c r="D274" s="241"/>
      <c r="E274" s="241"/>
      <c r="F274" s="241"/>
      <c r="G274" s="241"/>
    </row>
    <row r="275" spans="1:7">
      <c r="A275" s="523"/>
      <c r="B275" s="241"/>
      <c r="C275" s="241"/>
      <c r="D275" s="241"/>
      <c r="E275" s="241"/>
      <c r="F275" s="241"/>
      <c r="G275" s="241"/>
    </row>
    <row r="276" spans="1:7">
      <c r="A276" s="523"/>
      <c r="B276" s="241"/>
      <c r="C276" s="241"/>
      <c r="D276" s="241"/>
      <c r="E276" s="241"/>
      <c r="F276" s="241"/>
      <c r="G276" s="241"/>
    </row>
    <row r="277" spans="1:7">
      <c r="A277" s="523"/>
      <c r="B277" s="241"/>
      <c r="C277" s="241"/>
      <c r="D277" s="241"/>
      <c r="E277" s="241"/>
      <c r="F277" s="241"/>
      <c r="G277" s="241"/>
    </row>
    <row r="278" spans="1:7">
      <c r="A278" s="523"/>
      <c r="B278" s="241"/>
      <c r="C278" s="241"/>
      <c r="D278" s="241"/>
      <c r="E278" s="241"/>
      <c r="F278" s="241"/>
      <c r="G278" s="241"/>
    </row>
    <row r="279" spans="1:7">
      <c r="A279" s="523"/>
      <c r="B279" s="241"/>
      <c r="C279" s="241"/>
      <c r="D279" s="241"/>
      <c r="E279" s="241"/>
      <c r="F279" s="241"/>
      <c r="G279" s="241"/>
    </row>
    <row r="280" spans="1:7">
      <c r="A280" s="523"/>
      <c r="B280" s="241"/>
      <c r="C280" s="241"/>
      <c r="D280" s="241"/>
      <c r="E280" s="241"/>
      <c r="F280" s="241"/>
      <c r="G280" s="241"/>
    </row>
    <row r="281" spans="1:7">
      <c r="A281" s="523"/>
      <c r="B281" s="241"/>
      <c r="C281" s="241"/>
      <c r="D281" s="241"/>
      <c r="E281" s="241"/>
      <c r="F281" s="241"/>
      <c r="G281" s="241"/>
    </row>
    <row r="282" spans="1:7">
      <c r="A282" s="523"/>
      <c r="B282" s="241"/>
      <c r="C282" s="241"/>
      <c r="D282" s="241"/>
      <c r="E282" s="241"/>
      <c r="F282" s="241"/>
      <c r="G282" s="241"/>
    </row>
    <row r="283" spans="1:7">
      <c r="A283" s="523"/>
      <c r="B283" s="241"/>
      <c r="C283" s="241"/>
      <c r="D283" s="241"/>
      <c r="E283" s="241"/>
      <c r="F283" s="241"/>
      <c r="G283" s="241"/>
    </row>
    <row r="284" spans="1:7">
      <c r="A284" s="523"/>
      <c r="B284" s="241"/>
      <c r="C284" s="241"/>
      <c r="D284" s="241"/>
      <c r="E284" s="241"/>
      <c r="F284" s="241"/>
      <c r="G284" s="241"/>
    </row>
    <row r="285" spans="1:7">
      <c r="A285" s="523"/>
      <c r="B285" s="241"/>
      <c r="C285" s="241"/>
      <c r="D285" s="241"/>
      <c r="E285" s="241"/>
      <c r="F285" s="241"/>
      <c r="G285" s="241"/>
    </row>
    <row r="286" spans="1:7">
      <c r="A286" s="523"/>
      <c r="B286" s="241"/>
      <c r="C286" s="241"/>
      <c r="D286" s="241"/>
      <c r="E286" s="241"/>
      <c r="F286" s="241"/>
      <c r="G286" s="241"/>
    </row>
    <row r="287" spans="1:7">
      <c r="A287" s="523"/>
      <c r="B287" s="241"/>
      <c r="C287" s="241"/>
      <c r="D287" s="241"/>
      <c r="E287" s="241"/>
      <c r="F287" s="241"/>
      <c r="G287" s="241"/>
    </row>
    <row r="288" spans="1:7">
      <c r="A288" s="523"/>
      <c r="B288" s="241"/>
      <c r="C288" s="241"/>
      <c r="D288" s="241"/>
      <c r="E288" s="241"/>
      <c r="F288" s="241"/>
      <c r="G288" s="241"/>
    </row>
    <row r="289" spans="1:7">
      <c r="A289" s="523"/>
      <c r="B289" s="241"/>
      <c r="C289" s="241"/>
      <c r="D289" s="241"/>
      <c r="E289" s="241"/>
      <c r="F289" s="241"/>
      <c r="G289" s="241"/>
    </row>
    <row r="290" spans="1:7">
      <c r="A290" s="523"/>
      <c r="B290" s="241"/>
      <c r="C290" s="241"/>
      <c r="D290" s="241"/>
      <c r="E290" s="241"/>
      <c r="F290" s="241"/>
      <c r="G290" s="241"/>
    </row>
    <row r="291" spans="1:7">
      <c r="A291" s="523"/>
      <c r="B291" s="241"/>
      <c r="C291" s="241"/>
      <c r="D291" s="241"/>
      <c r="E291" s="241"/>
      <c r="F291" s="241"/>
      <c r="G291" s="241"/>
    </row>
    <row r="292" spans="1:7">
      <c r="A292" s="523"/>
      <c r="B292" s="241"/>
      <c r="C292" s="241"/>
      <c r="D292" s="241"/>
      <c r="E292" s="241"/>
      <c r="F292" s="241"/>
      <c r="G292" s="241"/>
    </row>
    <row r="293" spans="1:7">
      <c r="A293" s="523"/>
      <c r="B293" s="241"/>
      <c r="C293" s="241"/>
      <c r="D293" s="241"/>
      <c r="E293" s="241"/>
      <c r="F293" s="241"/>
      <c r="G293" s="241"/>
    </row>
    <row r="294" spans="1:7">
      <c r="A294" s="523"/>
      <c r="B294" s="241"/>
      <c r="C294" s="241"/>
      <c r="D294" s="241"/>
      <c r="E294" s="241"/>
      <c r="F294" s="241"/>
      <c r="G294" s="241"/>
    </row>
    <row r="295" spans="1:7">
      <c r="A295" s="523"/>
      <c r="B295" s="241"/>
      <c r="C295" s="241"/>
      <c r="D295" s="241"/>
      <c r="E295" s="241"/>
      <c r="F295" s="241"/>
      <c r="G295" s="241"/>
    </row>
    <row r="296" spans="1:7">
      <c r="A296" s="523"/>
      <c r="B296" s="241"/>
      <c r="C296" s="241"/>
      <c r="D296" s="241"/>
      <c r="E296" s="241"/>
      <c r="F296" s="241"/>
      <c r="G296" s="241"/>
    </row>
    <row r="297" spans="1:7">
      <c r="A297" s="523"/>
      <c r="B297" s="241"/>
      <c r="C297" s="241"/>
      <c r="D297" s="241"/>
      <c r="E297" s="241"/>
      <c r="F297" s="241"/>
      <c r="G297" s="241"/>
    </row>
    <row r="298" spans="1:7">
      <c r="A298" s="523"/>
      <c r="B298" s="241"/>
      <c r="C298" s="241"/>
      <c r="D298" s="241"/>
      <c r="E298" s="241"/>
      <c r="F298" s="241"/>
      <c r="G298" s="241"/>
    </row>
    <row r="299" spans="1:7">
      <c r="A299" s="523"/>
      <c r="B299" s="241"/>
      <c r="C299" s="241"/>
      <c r="D299" s="241"/>
      <c r="E299" s="241"/>
      <c r="F299" s="241"/>
      <c r="G299" s="241"/>
    </row>
    <row r="300" spans="1:7">
      <c r="A300" s="523"/>
      <c r="B300" s="241"/>
      <c r="C300" s="241"/>
      <c r="D300" s="241"/>
      <c r="E300" s="241"/>
      <c r="F300" s="241"/>
      <c r="G300" s="241"/>
    </row>
    <row r="301" spans="1:7">
      <c r="A301" s="523"/>
      <c r="B301" s="241"/>
      <c r="C301" s="241"/>
      <c r="D301" s="241"/>
      <c r="E301" s="241"/>
      <c r="F301" s="241"/>
      <c r="G301" s="241"/>
    </row>
    <row r="302" spans="1:7">
      <c r="A302" s="523"/>
      <c r="B302" s="241"/>
      <c r="C302" s="241"/>
      <c r="D302" s="241"/>
      <c r="E302" s="241"/>
      <c r="F302" s="241"/>
      <c r="G302" s="241"/>
    </row>
    <row r="303" spans="1:7">
      <c r="A303" s="523"/>
      <c r="B303" s="241"/>
      <c r="C303" s="241"/>
      <c r="D303" s="241"/>
      <c r="E303" s="241"/>
      <c r="F303" s="241"/>
      <c r="G303" s="241"/>
    </row>
    <row r="304" spans="1:7">
      <c r="A304" s="523"/>
      <c r="B304" s="241"/>
      <c r="C304" s="241"/>
      <c r="D304" s="241"/>
      <c r="E304" s="241"/>
      <c r="F304" s="241"/>
      <c r="G304" s="241"/>
    </row>
    <row r="305" spans="1:7">
      <c r="A305" s="523"/>
      <c r="B305" s="241"/>
      <c r="C305" s="241"/>
      <c r="D305" s="241"/>
      <c r="E305" s="241"/>
      <c r="F305" s="241"/>
      <c r="G305" s="241"/>
    </row>
    <row r="306" spans="1:7">
      <c r="A306" s="523"/>
      <c r="B306" s="241"/>
      <c r="C306" s="241"/>
      <c r="D306" s="241"/>
      <c r="E306" s="241"/>
      <c r="F306" s="241"/>
      <c r="G306" s="241"/>
    </row>
    <row r="307" spans="1:7">
      <c r="A307" s="523"/>
      <c r="B307" s="241"/>
      <c r="C307" s="241"/>
      <c r="D307" s="241"/>
      <c r="E307" s="241"/>
      <c r="F307" s="241"/>
      <c r="G307" s="241"/>
    </row>
    <row r="308" spans="1:7">
      <c r="A308" s="523"/>
      <c r="B308" s="241"/>
      <c r="C308" s="241"/>
      <c r="D308" s="241"/>
      <c r="E308" s="241"/>
      <c r="F308" s="241"/>
      <c r="G308" s="241"/>
    </row>
    <row r="309" spans="1:7">
      <c r="A309" s="523"/>
      <c r="B309" s="241"/>
      <c r="C309" s="241"/>
      <c r="D309" s="241"/>
      <c r="E309" s="241"/>
      <c r="F309" s="241"/>
      <c r="G309" s="241"/>
    </row>
    <row r="310" spans="1:7">
      <c r="A310" s="523"/>
      <c r="B310" s="241"/>
      <c r="C310" s="241"/>
      <c r="D310" s="241"/>
      <c r="E310" s="241"/>
      <c r="F310" s="241"/>
      <c r="G310" s="241"/>
    </row>
    <row r="311" spans="1:7">
      <c r="A311" s="523"/>
      <c r="B311" s="241"/>
      <c r="C311" s="241"/>
      <c r="D311" s="241"/>
      <c r="E311" s="241"/>
      <c r="F311" s="241"/>
      <c r="G311" s="241"/>
    </row>
    <row r="312" spans="1:7">
      <c r="A312" s="523"/>
      <c r="B312" s="241"/>
      <c r="C312" s="241"/>
      <c r="D312" s="241"/>
      <c r="E312" s="241"/>
      <c r="F312" s="241"/>
      <c r="G312" s="241"/>
    </row>
    <row r="313" spans="1:7">
      <c r="A313" s="523"/>
      <c r="B313" s="241"/>
      <c r="C313" s="241"/>
      <c r="D313" s="241"/>
      <c r="E313" s="241"/>
      <c r="F313" s="241"/>
      <c r="G313" s="241"/>
    </row>
    <row r="314" spans="1:7">
      <c r="A314" s="523"/>
      <c r="B314" s="241"/>
      <c r="C314" s="241"/>
      <c r="D314" s="241"/>
      <c r="E314" s="241"/>
      <c r="F314" s="241"/>
      <c r="G314" s="241"/>
    </row>
    <row r="315" spans="1:7">
      <c r="A315" s="523"/>
      <c r="B315" s="241"/>
      <c r="C315" s="241"/>
      <c r="D315" s="241"/>
      <c r="E315" s="241"/>
      <c r="F315" s="241"/>
      <c r="G315" s="241"/>
    </row>
    <row r="316" spans="1:7">
      <c r="A316" s="523"/>
      <c r="B316" s="241"/>
      <c r="C316" s="241"/>
      <c r="D316" s="241"/>
      <c r="E316" s="241"/>
      <c r="F316" s="241"/>
      <c r="G316" s="241"/>
    </row>
    <row r="317" spans="1:7">
      <c r="A317" s="523"/>
      <c r="B317" s="241"/>
      <c r="C317" s="241"/>
      <c r="D317" s="241"/>
      <c r="E317" s="241"/>
      <c r="F317" s="241"/>
      <c r="G317" s="241"/>
    </row>
    <row r="318" spans="1:7">
      <c r="A318" s="523"/>
      <c r="B318" s="241"/>
      <c r="C318" s="241"/>
      <c r="D318" s="241"/>
      <c r="E318" s="241"/>
      <c r="F318" s="241"/>
      <c r="G318" s="241"/>
    </row>
    <row r="319" spans="1:7">
      <c r="A319" s="523"/>
      <c r="B319" s="241"/>
      <c r="C319" s="241"/>
      <c r="D319" s="241"/>
      <c r="E319" s="241"/>
      <c r="F319" s="241"/>
      <c r="G319" s="241"/>
    </row>
    <row r="320" spans="1:7">
      <c r="A320" s="523"/>
      <c r="B320" s="241"/>
      <c r="C320" s="241"/>
      <c r="D320" s="241"/>
      <c r="E320" s="241"/>
      <c r="F320" s="241"/>
      <c r="G320" s="241"/>
    </row>
    <row r="321" spans="1:7">
      <c r="A321" s="523"/>
      <c r="B321" s="241"/>
      <c r="C321" s="241"/>
      <c r="D321" s="241"/>
      <c r="E321" s="241"/>
      <c r="F321" s="241"/>
      <c r="G321" s="241"/>
    </row>
    <row r="322" spans="1:7">
      <c r="A322" s="523"/>
      <c r="B322" s="241"/>
      <c r="C322" s="241"/>
      <c r="D322" s="241"/>
      <c r="E322" s="241"/>
      <c r="F322" s="241"/>
      <c r="G322" s="241"/>
    </row>
    <row r="323" spans="1:7">
      <c r="A323" s="523"/>
      <c r="B323" s="241"/>
      <c r="C323" s="241"/>
      <c r="D323" s="241"/>
      <c r="E323" s="241"/>
      <c r="F323" s="241"/>
      <c r="G323" s="241"/>
    </row>
    <row r="324" spans="1:7">
      <c r="A324" s="523"/>
      <c r="B324" s="241"/>
      <c r="C324" s="241"/>
      <c r="D324" s="241"/>
      <c r="E324" s="241"/>
      <c r="F324" s="241"/>
      <c r="G324" s="241"/>
    </row>
    <row r="325" spans="1:7">
      <c r="A325" s="523"/>
      <c r="B325" s="241"/>
      <c r="C325" s="241"/>
      <c r="D325" s="241"/>
      <c r="E325" s="241"/>
      <c r="F325" s="241"/>
      <c r="G325" s="241"/>
    </row>
    <row r="326" spans="1:7">
      <c r="A326" s="523"/>
      <c r="B326" s="241"/>
      <c r="C326" s="241"/>
      <c r="D326" s="241"/>
      <c r="E326" s="241"/>
      <c r="F326" s="241"/>
      <c r="G326" s="241"/>
    </row>
    <row r="327" spans="1:7">
      <c r="A327" s="523"/>
      <c r="B327" s="241"/>
      <c r="C327" s="241"/>
      <c r="D327" s="241"/>
      <c r="E327" s="241"/>
      <c r="F327" s="241"/>
      <c r="G327" s="241"/>
    </row>
    <row r="328" spans="1:7">
      <c r="A328" s="523"/>
      <c r="B328" s="241"/>
      <c r="C328" s="241"/>
      <c r="D328" s="241"/>
      <c r="E328" s="241"/>
      <c r="F328" s="241"/>
      <c r="G328" s="241"/>
    </row>
    <row r="329" spans="1:7">
      <c r="A329" s="523"/>
      <c r="B329" s="241"/>
      <c r="C329" s="241"/>
      <c r="D329" s="241"/>
      <c r="E329" s="241"/>
      <c r="F329" s="241"/>
      <c r="G329" s="241"/>
    </row>
    <row r="330" spans="1:7">
      <c r="A330" s="523"/>
      <c r="B330" s="241"/>
      <c r="C330" s="241"/>
      <c r="D330" s="241"/>
      <c r="E330" s="241"/>
      <c r="F330" s="241"/>
      <c r="G330" s="241"/>
    </row>
    <row r="331" spans="1:7">
      <c r="A331" s="523"/>
      <c r="B331" s="241"/>
      <c r="C331" s="241"/>
      <c r="D331" s="241"/>
      <c r="E331" s="241"/>
      <c r="F331" s="241"/>
      <c r="G331" s="241"/>
    </row>
    <row r="332" spans="1:7">
      <c r="A332" s="523"/>
      <c r="B332" s="241"/>
      <c r="C332" s="241"/>
      <c r="D332" s="241"/>
      <c r="E332" s="241"/>
      <c r="F332" s="241"/>
      <c r="G332" s="241"/>
    </row>
    <row r="333" spans="1:7">
      <c r="A333" s="523"/>
      <c r="B333" s="241"/>
      <c r="C333" s="241"/>
      <c r="D333" s="241"/>
      <c r="E333" s="241"/>
      <c r="F333" s="241"/>
      <c r="G333" s="241"/>
    </row>
    <row r="334" spans="1:7">
      <c r="A334" s="523"/>
      <c r="B334" s="241"/>
      <c r="C334" s="241"/>
      <c r="D334" s="241"/>
      <c r="E334" s="241"/>
      <c r="F334" s="241"/>
      <c r="G334" s="241"/>
    </row>
    <row r="335" spans="1:7">
      <c r="A335" s="523"/>
      <c r="B335" s="241"/>
      <c r="C335" s="241"/>
      <c r="D335" s="241"/>
      <c r="E335" s="241"/>
      <c r="F335" s="241"/>
      <c r="G335" s="241"/>
    </row>
    <row r="336" spans="1:7">
      <c r="A336" s="523"/>
      <c r="B336" s="241"/>
      <c r="C336" s="241"/>
      <c r="D336" s="241"/>
      <c r="E336" s="241"/>
      <c r="F336" s="241"/>
      <c r="G336" s="241"/>
    </row>
    <row r="337" spans="1:7">
      <c r="A337" s="523"/>
      <c r="B337" s="241"/>
      <c r="C337" s="241"/>
      <c r="D337" s="241"/>
      <c r="E337" s="241"/>
      <c r="F337" s="241"/>
      <c r="G337" s="241"/>
    </row>
    <row r="338" spans="1:7">
      <c r="A338" s="523"/>
      <c r="B338" s="241"/>
      <c r="C338" s="241"/>
      <c r="D338" s="241"/>
      <c r="E338" s="241"/>
      <c r="F338" s="241"/>
      <c r="G338" s="241"/>
    </row>
    <row r="339" spans="1:7">
      <c r="A339" s="523"/>
      <c r="B339" s="241"/>
      <c r="C339" s="241"/>
      <c r="D339" s="241"/>
      <c r="E339" s="241"/>
      <c r="F339" s="241"/>
      <c r="G339" s="241"/>
    </row>
    <row r="340" spans="1:7">
      <c r="A340" s="523"/>
      <c r="B340" s="241"/>
      <c r="C340" s="241"/>
      <c r="D340" s="241"/>
      <c r="E340" s="241"/>
      <c r="F340" s="241"/>
      <c r="G340" s="241"/>
    </row>
    <row r="341" spans="1:7">
      <c r="A341" s="523"/>
      <c r="B341" s="241"/>
      <c r="C341" s="241"/>
      <c r="D341" s="241"/>
      <c r="E341" s="241"/>
      <c r="F341" s="241"/>
      <c r="G341" s="241"/>
    </row>
    <row r="342" spans="1:7">
      <c r="A342" s="523"/>
      <c r="B342" s="241"/>
      <c r="C342" s="241"/>
      <c r="D342" s="241"/>
      <c r="E342" s="241"/>
      <c r="F342" s="241"/>
      <c r="G342" s="241"/>
    </row>
    <row r="343" spans="1:7">
      <c r="A343" s="523"/>
      <c r="B343" s="241"/>
      <c r="C343" s="241"/>
      <c r="D343" s="241"/>
      <c r="E343" s="241"/>
      <c r="F343" s="241"/>
      <c r="G343" s="241"/>
    </row>
    <row r="344" spans="1:7">
      <c r="A344" s="523"/>
      <c r="B344" s="241"/>
      <c r="C344" s="241"/>
      <c r="D344" s="241"/>
      <c r="E344" s="241"/>
      <c r="F344" s="241"/>
      <c r="G344" s="241"/>
    </row>
    <row r="345" spans="1:7">
      <c r="A345" s="523"/>
      <c r="B345" s="241"/>
      <c r="C345" s="241"/>
      <c r="D345" s="241"/>
      <c r="E345" s="241"/>
      <c r="F345" s="241"/>
      <c r="G345" s="241"/>
    </row>
    <row r="346" spans="1:7">
      <c r="A346" s="523"/>
      <c r="B346" s="241"/>
      <c r="C346" s="241"/>
      <c r="D346" s="241"/>
      <c r="E346" s="241"/>
      <c r="F346" s="241"/>
      <c r="G346" s="241"/>
    </row>
    <row r="347" spans="1:7">
      <c r="A347" s="523"/>
      <c r="B347" s="241"/>
      <c r="C347" s="241"/>
      <c r="D347" s="241"/>
      <c r="E347" s="241"/>
      <c r="F347" s="241"/>
      <c r="G347" s="241"/>
    </row>
    <row r="348" spans="1:7">
      <c r="A348" s="523"/>
      <c r="B348" s="241"/>
      <c r="C348" s="241"/>
      <c r="D348" s="241"/>
      <c r="E348" s="241"/>
      <c r="F348" s="241"/>
      <c r="G348" s="241"/>
    </row>
    <row r="349" spans="1:7">
      <c r="A349" s="523"/>
      <c r="B349" s="241"/>
      <c r="C349" s="241"/>
      <c r="D349" s="241"/>
      <c r="E349" s="241"/>
      <c r="F349" s="241"/>
      <c r="G349" s="241"/>
    </row>
    <row r="350" spans="1:7">
      <c r="A350" s="523"/>
      <c r="B350" s="241"/>
      <c r="C350" s="241"/>
      <c r="D350" s="241"/>
      <c r="E350" s="241"/>
      <c r="F350" s="241"/>
      <c r="G350" s="241"/>
    </row>
    <row r="351" spans="1:7">
      <c r="A351" s="523"/>
      <c r="B351" s="241"/>
      <c r="C351" s="241"/>
      <c r="D351" s="241"/>
      <c r="E351" s="241"/>
      <c r="F351" s="241"/>
      <c r="G351" s="241"/>
    </row>
    <row r="352" spans="1:7">
      <c r="A352" s="523"/>
      <c r="B352" s="241"/>
      <c r="C352" s="241"/>
      <c r="D352" s="241"/>
      <c r="E352" s="241"/>
      <c r="F352" s="241"/>
      <c r="G352" s="241"/>
    </row>
    <row r="353" spans="1:7">
      <c r="A353" s="523"/>
      <c r="B353" s="241"/>
      <c r="C353" s="241"/>
      <c r="D353" s="241"/>
      <c r="E353" s="241"/>
      <c r="F353" s="241"/>
      <c r="G353" s="241"/>
    </row>
    <row r="354" spans="1:7">
      <c r="A354" s="523"/>
      <c r="B354" s="241"/>
      <c r="C354" s="241"/>
      <c r="D354" s="241"/>
      <c r="E354" s="241"/>
      <c r="F354" s="241"/>
      <c r="G354" s="241"/>
    </row>
    <row r="355" spans="1:7">
      <c r="A355" s="523"/>
      <c r="B355" s="241"/>
      <c r="C355" s="241"/>
      <c r="D355" s="241"/>
      <c r="E355" s="241"/>
      <c r="F355" s="241"/>
      <c r="G355" s="241"/>
    </row>
    <row r="356" spans="1:7">
      <c r="A356" s="523"/>
      <c r="B356" s="241"/>
      <c r="C356" s="241"/>
      <c r="D356" s="241"/>
      <c r="E356" s="241"/>
      <c r="F356" s="241"/>
      <c r="G356" s="241"/>
    </row>
    <row r="357" spans="1:7">
      <c r="A357" s="523"/>
      <c r="B357" s="241"/>
      <c r="C357" s="241"/>
      <c r="D357" s="241"/>
      <c r="E357" s="241"/>
      <c r="F357" s="241"/>
      <c r="G357" s="241"/>
    </row>
    <row r="358" spans="1:7">
      <c r="A358" s="523"/>
      <c r="B358" s="241"/>
      <c r="C358" s="241"/>
      <c r="D358" s="241"/>
      <c r="E358" s="241"/>
      <c r="F358" s="241"/>
      <c r="G358" s="241"/>
    </row>
    <row r="359" spans="1:7">
      <c r="A359" s="523"/>
      <c r="B359" s="241"/>
      <c r="C359" s="241"/>
      <c r="D359" s="241"/>
      <c r="E359" s="241"/>
      <c r="F359" s="241"/>
      <c r="G359" s="241"/>
    </row>
    <row r="360" spans="1:7">
      <c r="A360" s="523"/>
      <c r="B360" s="241"/>
      <c r="C360" s="241"/>
      <c r="D360" s="241"/>
      <c r="E360" s="241"/>
      <c r="F360" s="241"/>
      <c r="G360" s="241"/>
    </row>
    <row r="361" spans="1:7">
      <c r="A361" s="523"/>
      <c r="B361" s="241"/>
      <c r="C361" s="241"/>
      <c r="D361" s="241"/>
      <c r="E361" s="241"/>
      <c r="F361" s="241"/>
      <c r="G361" s="241"/>
    </row>
    <row r="362" spans="1:7">
      <c r="A362" s="523"/>
      <c r="B362" s="241"/>
      <c r="C362" s="241"/>
      <c r="D362" s="241"/>
      <c r="E362" s="241"/>
      <c r="F362" s="241"/>
      <c r="G362" s="241"/>
    </row>
    <row r="363" spans="1:7">
      <c r="A363" s="523"/>
      <c r="B363" s="241"/>
      <c r="C363" s="241"/>
      <c r="D363" s="241"/>
      <c r="E363" s="241"/>
      <c r="F363" s="241"/>
      <c r="G363" s="241"/>
    </row>
    <row r="364" spans="1:7">
      <c r="A364" s="523"/>
      <c r="B364" s="241"/>
      <c r="C364" s="241"/>
      <c r="D364" s="241"/>
      <c r="E364" s="241"/>
      <c r="F364" s="241"/>
      <c r="G364" s="241"/>
    </row>
    <row r="365" spans="1:7">
      <c r="A365" s="523"/>
      <c r="B365" s="241"/>
      <c r="C365" s="241"/>
      <c r="D365" s="241"/>
      <c r="E365" s="241"/>
      <c r="F365" s="241"/>
      <c r="G365" s="241"/>
    </row>
    <row r="366" spans="1:7">
      <c r="A366" s="523"/>
      <c r="B366" s="241"/>
      <c r="C366" s="241"/>
      <c r="D366" s="241"/>
      <c r="E366" s="241"/>
      <c r="F366" s="241"/>
      <c r="G366" s="241"/>
    </row>
    <row r="367" spans="1:7">
      <c r="A367" s="523"/>
      <c r="B367" s="241"/>
      <c r="C367" s="241"/>
      <c r="D367" s="241"/>
      <c r="E367" s="241"/>
      <c r="F367" s="241"/>
      <c r="G367" s="241"/>
    </row>
    <row r="368" spans="1:7">
      <c r="A368" s="523"/>
      <c r="B368" s="241"/>
      <c r="C368" s="241"/>
      <c r="D368" s="241"/>
      <c r="E368" s="241"/>
      <c r="F368" s="241"/>
      <c r="G368" s="241"/>
    </row>
    <row r="369" spans="1:7">
      <c r="A369" s="523"/>
      <c r="B369" s="241"/>
      <c r="C369" s="241"/>
      <c r="D369" s="241"/>
      <c r="E369" s="241"/>
      <c r="F369" s="241"/>
      <c r="G369" s="241"/>
    </row>
    <row r="370" spans="1:7">
      <c r="A370" s="523"/>
      <c r="B370" s="241"/>
      <c r="C370" s="241"/>
      <c r="D370" s="241"/>
      <c r="E370" s="241"/>
      <c r="F370" s="241"/>
      <c r="G370" s="241"/>
    </row>
    <row r="371" spans="1:7">
      <c r="A371" s="523"/>
      <c r="B371" s="241"/>
      <c r="C371" s="241"/>
      <c r="D371" s="241"/>
      <c r="E371" s="241"/>
      <c r="F371" s="241"/>
      <c r="G371" s="241"/>
    </row>
    <row r="372" spans="1:7">
      <c r="A372" s="523"/>
      <c r="B372" s="241"/>
      <c r="C372" s="241"/>
      <c r="D372" s="241"/>
      <c r="E372" s="241"/>
      <c r="F372" s="241"/>
      <c r="G372" s="241"/>
    </row>
    <row r="373" spans="1:7">
      <c r="A373" s="523"/>
      <c r="B373" s="241"/>
      <c r="C373" s="241"/>
      <c r="D373" s="241"/>
      <c r="E373" s="241"/>
      <c r="F373" s="241"/>
      <c r="G373" s="241"/>
    </row>
    <row r="374" spans="1:7">
      <c r="A374" s="523"/>
      <c r="B374" s="241"/>
      <c r="C374" s="241"/>
      <c r="D374" s="241"/>
      <c r="E374" s="241"/>
      <c r="F374" s="241"/>
      <c r="G374" s="241"/>
    </row>
    <row r="375" spans="1:7">
      <c r="A375" s="523"/>
      <c r="B375" s="241"/>
      <c r="C375" s="241"/>
      <c r="D375" s="241"/>
      <c r="E375" s="241"/>
      <c r="F375" s="241"/>
      <c r="G375" s="241"/>
    </row>
    <row r="376" spans="1:7">
      <c r="A376" s="523"/>
      <c r="B376" s="241"/>
      <c r="C376" s="241"/>
      <c r="D376" s="241"/>
      <c r="E376" s="241"/>
      <c r="F376" s="241"/>
      <c r="G376" s="241"/>
    </row>
    <row r="377" spans="1:7">
      <c r="A377" s="523"/>
      <c r="B377" s="241"/>
      <c r="C377" s="241"/>
      <c r="D377" s="241"/>
      <c r="E377" s="241"/>
      <c r="F377" s="241"/>
      <c r="G377" s="241"/>
    </row>
    <row r="378" spans="1:7">
      <c r="A378" s="523"/>
      <c r="B378" s="241"/>
      <c r="C378" s="241"/>
      <c r="D378" s="241"/>
      <c r="E378" s="241"/>
      <c r="F378" s="241"/>
      <c r="G378" s="241"/>
    </row>
    <row r="379" spans="1:7">
      <c r="A379" s="523"/>
      <c r="B379" s="241"/>
      <c r="C379" s="241"/>
      <c r="D379" s="241"/>
      <c r="E379" s="241"/>
      <c r="F379" s="241"/>
      <c r="G379" s="241"/>
    </row>
    <row r="380" spans="1:7">
      <c r="A380" s="523"/>
      <c r="B380" s="241"/>
      <c r="C380" s="241"/>
      <c r="D380" s="241"/>
      <c r="E380" s="241"/>
      <c r="F380" s="241"/>
      <c r="G380" s="241"/>
    </row>
    <row r="381" spans="1:7">
      <c r="A381" s="523"/>
      <c r="B381" s="241"/>
      <c r="C381" s="241"/>
      <c r="D381" s="241"/>
      <c r="E381" s="241"/>
      <c r="F381" s="241"/>
      <c r="G381" s="241"/>
    </row>
    <row r="382" spans="1:7">
      <c r="A382" s="523"/>
      <c r="B382" s="241"/>
      <c r="C382" s="241"/>
      <c r="D382" s="241"/>
      <c r="E382" s="241"/>
      <c r="F382" s="241"/>
      <c r="G382" s="241"/>
    </row>
    <row r="383" spans="1:7">
      <c r="A383" s="523"/>
      <c r="B383" s="241"/>
      <c r="C383" s="241"/>
      <c r="D383" s="241"/>
      <c r="E383" s="241"/>
      <c r="F383" s="241"/>
      <c r="G383" s="241"/>
    </row>
    <row r="384" spans="1:7">
      <c r="A384" s="523"/>
      <c r="B384" s="241"/>
      <c r="C384" s="241"/>
      <c r="D384" s="241"/>
      <c r="E384" s="241"/>
      <c r="F384" s="241"/>
      <c r="G384" s="241"/>
    </row>
    <row r="385" spans="1:7">
      <c r="A385" s="523"/>
      <c r="B385" s="241"/>
      <c r="C385" s="241"/>
      <c r="D385" s="241"/>
      <c r="E385" s="241"/>
      <c r="F385" s="241"/>
      <c r="G385" s="241"/>
    </row>
    <row r="386" spans="1:7">
      <c r="A386" s="523"/>
      <c r="B386" s="241"/>
      <c r="C386" s="241"/>
      <c r="D386" s="241"/>
      <c r="E386" s="241"/>
      <c r="F386" s="241"/>
      <c r="G386" s="241"/>
    </row>
    <row r="387" spans="1:7">
      <c r="A387" s="523"/>
      <c r="B387" s="241"/>
      <c r="C387" s="241"/>
      <c r="D387" s="241"/>
      <c r="E387" s="241"/>
      <c r="F387" s="241"/>
      <c r="G387" s="241"/>
    </row>
    <row r="388" spans="1:7">
      <c r="A388" s="523"/>
      <c r="B388" s="241"/>
      <c r="C388" s="241"/>
      <c r="D388" s="241"/>
      <c r="E388" s="241"/>
      <c r="F388" s="241"/>
      <c r="G388" s="241"/>
    </row>
    <row r="389" spans="1:7">
      <c r="A389" s="523"/>
      <c r="B389" s="241"/>
      <c r="C389" s="241"/>
      <c r="D389" s="241"/>
      <c r="E389" s="241"/>
      <c r="F389" s="241"/>
      <c r="G389" s="241"/>
    </row>
    <row r="390" spans="1:7">
      <c r="A390" s="523"/>
      <c r="B390" s="241"/>
      <c r="C390" s="241"/>
      <c r="D390" s="241"/>
      <c r="E390" s="241"/>
      <c r="F390" s="241"/>
      <c r="G390" s="241"/>
    </row>
    <row r="391" spans="1:7">
      <c r="A391" s="523"/>
      <c r="B391" s="241"/>
      <c r="C391" s="241"/>
      <c r="D391" s="241"/>
      <c r="E391" s="241"/>
      <c r="F391" s="241"/>
      <c r="G391" s="241"/>
    </row>
    <row r="392" spans="1:7">
      <c r="A392" s="523"/>
      <c r="B392" s="241"/>
      <c r="C392" s="241"/>
      <c r="D392" s="241"/>
      <c r="E392" s="241"/>
      <c r="F392" s="241"/>
      <c r="G392" s="241"/>
    </row>
    <row r="393" spans="1:7">
      <c r="A393" s="523"/>
      <c r="B393" s="241"/>
      <c r="C393" s="241"/>
      <c r="D393" s="241"/>
      <c r="E393" s="241"/>
      <c r="F393" s="241"/>
      <c r="G393" s="241"/>
    </row>
    <row r="394" spans="1:7">
      <c r="A394" s="523"/>
      <c r="B394" s="241"/>
      <c r="C394" s="241"/>
      <c r="D394" s="241"/>
      <c r="E394" s="241"/>
      <c r="F394" s="241"/>
      <c r="G394" s="241"/>
    </row>
    <row r="395" spans="1:7">
      <c r="A395" s="523"/>
      <c r="B395" s="241"/>
      <c r="C395" s="241"/>
      <c r="D395" s="241"/>
      <c r="E395" s="241"/>
      <c r="F395" s="241"/>
      <c r="G395" s="241"/>
    </row>
    <row r="396" spans="1:7">
      <c r="A396" s="523"/>
      <c r="B396" s="241"/>
      <c r="C396" s="241"/>
      <c r="D396" s="241"/>
      <c r="E396" s="241"/>
      <c r="F396" s="241"/>
      <c r="G396" s="241"/>
    </row>
    <row r="397" spans="1:7">
      <c r="A397" s="523"/>
      <c r="B397" s="241"/>
      <c r="C397" s="241"/>
      <c r="D397" s="241"/>
      <c r="E397" s="241"/>
      <c r="F397" s="241"/>
      <c r="G397" s="241"/>
    </row>
    <row r="398" spans="1:7">
      <c r="A398" s="523"/>
      <c r="B398" s="241"/>
      <c r="C398" s="241"/>
      <c r="D398" s="241"/>
      <c r="E398" s="241"/>
      <c r="F398" s="241"/>
      <c r="G398" s="241"/>
    </row>
    <row r="399" spans="1:7">
      <c r="A399" s="523"/>
      <c r="B399" s="241"/>
      <c r="C399" s="241"/>
      <c r="D399" s="241"/>
      <c r="E399" s="241"/>
      <c r="F399" s="241"/>
      <c r="G399" s="241"/>
    </row>
    <row r="400" spans="1:7">
      <c r="A400" s="523"/>
      <c r="B400" s="241"/>
      <c r="C400" s="241"/>
      <c r="D400" s="241"/>
      <c r="E400" s="241"/>
      <c r="F400" s="241"/>
      <c r="G400" s="241"/>
    </row>
    <row r="401" spans="1:7">
      <c r="A401" s="523"/>
      <c r="B401" s="241"/>
      <c r="C401" s="241"/>
      <c r="D401" s="241"/>
      <c r="E401" s="241"/>
      <c r="F401" s="241"/>
      <c r="G401" s="241"/>
    </row>
    <row r="402" spans="1:7">
      <c r="A402" s="523"/>
      <c r="B402" s="241"/>
      <c r="C402" s="241"/>
      <c r="D402" s="241"/>
      <c r="E402" s="241"/>
      <c r="F402" s="241"/>
      <c r="G402" s="241"/>
    </row>
    <row r="403" spans="1:7">
      <c r="A403" s="523"/>
      <c r="B403" s="241"/>
      <c r="C403" s="241"/>
      <c r="D403" s="241"/>
      <c r="E403" s="241"/>
      <c r="F403" s="241"/>
      <c r="G403" s="241"/>
    </row>
    <row r="404" spans="1:7">
      <c r="A404" s="523"/>
      <c r="B404" s="241"/>
      <c r="C404" s="241"/>
      <c r="D404" s="241"/>
      <c r="E404" s="241"/>
      <c r="F404" s="241"/>
      <c r="G404" s="241"/>
    </row>
    <row r="405" spans="1:7">
      <c r="A405" s="523"/>
      <c r="B405" s="241"/>
      <c r="C405" s="241"/>
      <c r="D405" s="241"/>
      <c r="E405" s="241"/>
      <c r="F405" s="241"/>
      <c r="G405" s="241"/>
    </row>
    <row r="406" spans="1:7">
      <c r="A406" s="523"/>
      <c r="B406" s="241"/>
      <c r="C406" s="241"/>
      <c r="D406" s="241"/>
      <c r="E406" s="241"/>
      <c r="F406" s="241"/>
      <c r="G406" s="241"/>
    </row>
    <row r="407" spans="1:7">
      <c r="A407" s="523"/>
      <c r="B407" s="241"/>
      <c r="C407" s="241"/>
      <c r="D407" s="241"/>
      <c r="E407" s="241"/>
      <c r="F407" s="241"/>
      <c r="G407" s="241"/>
    </row>
    <row r="408" spans="1:7">
      <c r="A408" s="523"/>
      <c r="B408" s="241"/>
      <c r="C408" s="241"/>
      <c r="D408" s="241"/>
      <c r="E408" s="241"/>
      <c r="F408" s="241"/>
      <c r="G408" s="241"/>
    </row>
    <row r="409" spans="1:7">
      <c r="A409" s="523"/>
      <c r="B409" s="241"/>
      <c r="C409" s="241"/>
      <c r="D409" s="241"/>
      <c r="E409" s="241"/>
      <c r="F409" s="241"/>
      <c r="G409" s="241"/>
    </row>
    <row r="410" spans="1:7">
      <c r="A410" s="523"/>
      <c r="B410" s="241"/>
      <c r="C410" s="241"/>
      <c r="D410" s="241"/>
      <c r="E410" s="241"/>
      <c r="F410" s="241"/>
      <c r="G410" s="241"/>
    </row>
    <row r="411" spans="1:7">
      <c r="A411" s="523"/>
      <c r="B411" s="241"/>
      <c r="C411" s="241"/>
      <c r="D411" s="241"/>
      <c r="E411" s="241"/>
      <c r="F411" s="241"/>
      <c r="G411" s="241"/>
    </row>
    <row r="412" spans="1:7">
      <c r="A412" s="523"/>
      <c r="B412" s="241"/>
      <c r="C412" s="241"/>
      <c r="D412" s="241"/>
      <c r="E412" s="241"/>
      <c r="F412" s="241"/>
      <c r="G412" s="241"/>
    </row>
    <row r="413" spans="1:7">
      <c r="A413" s="523"/>
      <c r="B413" s="241"/>
      <c r="C413" s="241"/>
      <c r="D413" s="241"/>
      <c r="E413" s="241"/>
      <c r="F413" s="241"/>
      <c r="G413" s="241"/>
    </row>
    <row r="414" spans="1:7">
      <c r="A414" s="523"/>
      <c r="B414" s="241"/>
      <c r="C414" s="241"/>
      <c r="D414" s="241"/>
      <c r="E414" s="241"/>
      <c r="F414" s="241"/>
      <c r="G414" s="241"/>
    </row>
    <row r="415" spans="1:7">
      <c r="A415" s="523"/>
      <c r="B415" s="241"/>
      <c r="C415" s="241"/>
      <c r="D415" s="241"/>
      <c r="E415" s="241"/>
      <c r="F415" s="241"/>
      <c r="G415" s="241"/>
    </row>
    <row r="416" spans="1:7">
      <c r="A416" s="523"/>
      <c r="B416" s="241"/>
      <c r="C416" s="241"/>
      <c r="D416" s="241"/>
      <c r="E416" s="241"/>
      <c r="F416" s="241"/>
      <c r="G416" s="241"/>
    </row>
    <row r="417" spans="1:7">
      <c r="A417" s="523"/>
      <c r="B417" s="241"/>
      <c r="C417" s="241"/>
      <c r="D417" s="241"/>
      <c r="E417" s="241"/>
      <c r="F417" s="241"/>
      <c r="G417" s="241"/>
    </row>
    <row r="418" spans="1:7">
      <c r="A418" s="523"/>
      <c r="B418" s="241"/>
      <c r="C418" s="241"/>
      <c r="D418" s="241"/>
      <c r="E418" s="241"/>
      <c r="F418" s="241"/>
      <c r="G418" s="241"/>
    </row>
    <row r="419" spans="1:7">
      <c r="A419" s="523"/>
      <c r="B419" s="241"/>
      <c r="C419" s="241"/>
      <c r="D419" s="241"/>
      <c r="E419" s="241"/>
      <c r="F419" s="241"/>
      <c r="G419" s="241"/>
    </row>
    <row r="420" spans="1:7">
      <c r="A420" s="523"/>
      <c r="B420" s="241"/>
      <c r="C420" s="241"/>
      <c r="D420" s="241"/>
      <c r="E420" s="241"/>
      <c r="F420" s="241"/>
      <c r="G420" s="241"/>
    </row>
    <row r="421" spans="1:7">
      <c r="A421" s="523"/>
      <c r="B421" s="241"/>
      <c r="C421" s="241"/>
      <c r="D421" s="241"/>
      <c r="E421" s="241"/>
      <c r="F421" s="241"/>
      <c r="G421" s="241"/>
    </row>
    <row r="422" spans="1:7">
      <c r="A422" s="523"/>
      <c r="B422" s="241"/>
      <c r="C422" s="241"/>
      <c r="D422" s="241"/>
      <c r="E422" s="241"/>
      <c r="F422" s="241"/>
      <c r="G422" s="241"/>
    </row>
    <row r="423" spans="1:7">
      <c r="A423" s="523"/>
      <c r="B423" s="241"/>
      <c r="C423" s="241"/>
      <c r="D423" s="241"/>
      <c r="E423" s="241"/>
      <c r="F423" s="241"/>
      <c r="G423" s="241"/>
    </row>
    <row r="424" spans="1:7">
      <c r="A424" s="523"/>
      <c r="B424" s="241"/>
      <c r="C424" s="241"/>
      <c r="D424" s="241"/>
      <c r="E424" s="241"/>
      <c r="F424" s="241"/>
      <c r="G424" s="241"/>
    </row>
    <row r="425" spans="1:7">
      <c r="A425" s="523"/>
      <c r="B425" s="241"/>
      <c r="C425" s="241"/>
      <c r="D425" s="241"/>
      <c r="E425" s="241"/>
      <c r="F425" s="241"/>
      <c r="G425" s="241"/>
    </row>
    <row r="426" spans="1:7">
      <c r="A426" s="523"/>
      <c r="B426" s="241"/>
      <c r="C426" s="241"/>
      <c r="D426" s="241"/>
      <c r="E426" s="241"/>
      <c r="F426" s="241"/>
      <c r="G426" s="241"/>
    </row>
    <row r="427" spans="1:7">
      <c r="A427" s="523"/>
      <c r="B427" s="241"/>
      <c r="C427" s="241"/>
      <c r="D427" s="241"/>
      <c r="E427" s="241"/>
      <c r="F427" s="241"/>
      <c r="G427" s="241"/>
    </row>
    <row r="428" spans="1:7">
      <c r="A428" s="523"/>
      <c r="B428" s="241"/>
      <c r="C428" s="241"/>
      <c r="D428" s="241"/>
      <c r="E428" s="241"/>
      <c r="F428" s="241"/>
      <c r="G428" s="241"/>
    </row>
    <row r="429" spans="1:7">
      <c r="A429" s="523"/>
      <c r="B429" s="241"/>
      <c r="C429" s="241"/>
      <c r="D429" s="241"/>
      <c r="E429" s="241"/>
      <c r="F429" s="241"/>
      <c r="G429" s="241"/>
    </row>
    <row r="430" spans="1:7">
      <c r="A430" s="523"/>
      <c r="B430" s="241"/>
      <c r="C430" s="241"/>
      <c r="D430" s="241"/>
      <c r="E430" s="241"/>
      <c r="F430" s="241"/>
      <c r="G430" s="241"/>
    </row>
    <row r="431" spans="1:7">
      <c r="A431" s="523"/>
      <c r="B431" s="241"/>
      <c r="C431" s="241"/>
      <c r="D431" s="241"/>
      <c r="E431" s="241"/>
      <c r="F431" s="241"/>
      <c r="G431" s="241"/>
    </row>
    <row r="432" spans="1:7">
      <c r="A432" s="523"/>
      <c r="B432" s="241"/>
      <c r="C432" s="241"/>
      <c r="D432" s="241"/>
      <c r="E432" s="241"/>
      <c r="F432" s="241"/>
      <c r="G432" s="241"/>
    </row>
    <row r="433" spans="1:7">
      <c r="A433" s="523"/>
      <c r="B433" s="241"/>
      <c r="C433" s="241"/>
      <c r="D433" s="241"/>
      <c r="E433" s="241"/>
      <c r="F433" s="241"/>
      <c r="G433" s="241"/>
    </row>
    <row r="434" spans="1:7">
      <c r="A434" s="523"/>
      <c r="B434" s="241"/>
      <c r="C434" s="241"/>
      <c r="D434" s="241"/>
      <c r="E434" s="241"/>
      <c r="F434" s="241"/>
      <c r="G434" s="241"/>
    </row>
    <row r="435" spans="1:7">
      <c r="A435" s="523"/>
      <c r="B435" s="241"/>
      <c r="C435" s="241"/>
      <c r="D435" s="241"/>
      <c r="E435" s="241"/>
      <c r="F435" s="241"/>
      <c r="G435" s="241"/>
    </row>
    <row r="436" spans="1:7">
      <c r="A436" s="523"/>
      <c r="B436" s="241"/>
      <c r="C436" s="241"/>
      <c r="D436" s="241"/>
      <c r="E436" s="241"/>
      <c r="F436" s="241"/>
      <c r="G436" s="241"/>
    </row>
    <row r="437" spans="1:7">
      <c r="A437" s="523"/>
      <c r="B437" s="241"/>
      <c r="C437" s="241"/>
      <c r="D437" s="241"/>
      <c r="E437" s="241"/>
      <c r="F437" s="241"/>
      <c r="G437" s="241"/>
    </row>
    <row r="438" spans="1:7">
      <c r="A438" s="523"/>
      <c r="B438" s="241"/>
      <c r="C438" s="241"/>
      <c r="D438" s="241"/>
      <c r="E438" s="241"/>
      <c r="F438" s="241"/>
      <c r="G438" s="241"/>
    </row>
    <row r="439" spans="1:7">
      <c r="A439" s="523"/>
      <c r="B439" s="241"/>
      <c r="C439" s="241"/>
      <c r="D439" s="241"/>
      <c r="E439" s="241"/>
      <c r="F439" s="241"/>
      <c r="G439" s="241"/>
    </row>
    <row r="440" spans="1:7">
      <c r="A440" s="523"/>
      <c r="B440" s="241"/>
      <c r="C440" s="241"/>
      <c r="D440" s="241"/>
      <c r="E440" s="241"/>
      <c r="F440" s="241"/>
      <c r="G440" s="241"/>
    </row>
    <row r="441" spans="1:7">
      <c r="A441" s="523"/>
      <c r="B441" s="241"/>
      <c r="C441" s="241"/>
      <c r="D441" s="241"/>
      <c r="E441" s="241"/>
      <c r="F441" s="241"/>
      <c r="G441" s="241"/>
    </row>
    <row r="442" spans="1:7">
      <c r="A442" s="523"/>
      <c r="B442" s="241"/>
      <c r="C442" s="241"/>
      <c r="D442" s="241"/>
      <c r="E442" s="241"/>
      <c r="F442" s="241"/>
      <c r="G442" s="241"/>
    </row>
    <row r="443" spans="1:7">
      <c r="A443" s="523"/>
      <c r="B443" s="241"/>
      <c r="C443" s="241"/>
      <c r="D443" s="241"/>
      <c r="E443" s="241"/>
      <c r="F443" s="241"/>
      <c r="G443" s="241"/>
    </row>
    <row r="444" spans="1:7">
      <c r="A444" s="523"/>
      <c r="B444" s="241"/>
      <c r="C444" s="241"/>
      <c r="D444" s="241"/>
      <c r="E444" s="241"/>
      <c r="F444" s="241"/>
      <c r="G444" s="241"/>
    </row>
    <row r="445" spans="1:7">
      <c r="A445" s="523"/>
      <c r="B445" s="241"/>
      <c r="C445" s="241"/>
      <c r="D445" s="241"/>
      <c r="E445" s="241"/>
      <c r="F445" s="241"/>
      <c r="G445" s="241"/>
    </row>
    <row r="446" spans="1:7">
      <c r="A446" s="523"/>
      <c r="B446" s="241"/>
      <c r="C446" s="241"/>
      <c r="D446" s="241"/>
      <c r="E446" s="241"/>
      <c r="F446" s="241"/>
      <c r="G446" s="241"/>
    </row>
    <row r="447" spans="1:7">
      <c r="A447" s="523"/>
      <c r="B447" s="241"/>
      <c r="C447" s="241"/>
      <c r="D447" s="241"/>
      <c r="E447" s="241"/>
      <c r="F447" s="241"/>
      <c r="G447" s="241"/>
    </row>
    <row r="448" spans="1:7">
      <c r="A448" s="523"/>
      <c r="B448" s="241"/>
      <c r="C448" s="241"/>
      <c r="D448" s="241"/>
      <c r="E448" s="241"/>
      <c r="F448" s="241"/>
      <c r="G448" s="241"/>
    </row>
    <row r="449" spans="1:7">
      <c r="A449" s="523"/>
      <c r="B449" s="241"/>
      <c r="C449" s="241"/>
      <c r="D449" s="241"/>
      <c r="E449" s="241"/>
      <c r="F449" s="241"/>
      <c r="G449" s="241"/>
    </row>
    <row r="450" spans="1:7">
      <c r="A450" s="523"/>
      <c r="B450" s="241"/>
      <c r="C450" s="241"/>
      <c r="D450" s="241"/>
      <c r="E450" s="241"/>
      <c r="F450" s="241"/>
      <c r="G450" s="241"/>
    </row>
    <row r="451" spans="1:7">
      <c r="A451" s="523"/>
      <c r="B451" s="241"/>
      <c r="C451" s="241"/>
      <c r="D451" s="241"/>
      <c r="E451" s="241"/>
      <c r="F451" s="241"/>
      <c r="G451" s="241"/>
    </row>
    <row r="452" spans="1:7">
      <c r="A452" s="523"/>
      <c r="B452" s="241"/>
      <c r="C452" s="241"/>
      <c r="D452" s="241"/>
      <c r="E452" s="241"/>
      <c r="F452" s="241"/>
      <c r="G452" s="241"/>
    </row>
    <row r="453" spans="1:7">
      <c r="A453" s="523"/>
      <c r="B453" s="241"/>
      <c r="C453" s="241"/>
      <c r="D453" s="241"/>
      <c r="E453" s="241"/>
      <c r="F453" s="241"/>
      <c r="G453" s="241"/>
    </row>
    <row r="454" spans="1:7">
      <c r="A454" s="523"/>
      <c r="B454" s="241"/>
      <c r="C454" s="241"/>
      <c r="D454" s="241"/>
      <c r="E454" s="241"/>
      <c r="F454" s="241"/>
      <c r="G454" s="241"/>
    </row>
    <row r="455" spans="1:7">
      <c r="A455" s="523"/>
      <c r="B455" s="241"/>
      <c r="C455" s="241"/>
      <c r="D455" s="241"/>
      <c r="E455" s="241"/>
      <c r="F455" s="241"/>
      <c r="G455" s="241"/>
    </row>
    <row r="456" spans="1:7">
      <c r="A456" s="523"/>
      <c r="B456" s="241"/>
      <c r="C456" s="241"/>
      <c r="D456" s="241"/>
      <c r="E456" s="241"/>
      <c r="F456" s="241"/>
      <c r="G456" s="241"/>
    </row>
    <row r="457" spans="1:7">
      <c r="A457" s="523"/>
      <c r="B457" s="241"/>
      <c r="C457" s="241"/>
      <c r="D457" s="241"/>
      <c r="E457" s="241"/>
      <c r="F457" s="241"/>
      <c r="G457" s="241"/>
    </row>
    <row r="458" spans="1:7">
      <c r="A458" s="523"/>
      <c r="B458" s="241"/>
      <c r="C458" s="241"/>
      <c r="D458" s="241"/>
      <c r="E458" s="241"/>
      <c r="F458" s="241"/>
      <c r="G458" s="241"/>
    </row>
    <row r="459" spans="1:7">
      <c r="A459" s="523"/>
      <c r="B459" s="241"/>
      <c r="C459" s="241"/>
      <c r="D459" s="241"/>
      <c r="E459" s="241"/>
      <c r="F459" s="241"/>
      <c r="G459" s="241"/>
    </row>
    <row r="460" spans="1:7">
      <c r="A460" s="523"/>
      <c r="B460" s="241"/>
      <c r="C460" s="241"/>
      <c r="D460" s="241"/>
      <c r="E460" s="241"/>
      <c r="F460" s="241"/>
      <c r="G460" s="241"/>
    </row>
    <row r="461" spans="1:7">
      <c r="A461" s="523"/>
      <c r="B461" s="241"/>
      <c r="C461" s="241"/>
      <c r="D461" s="241"/>
      <c r="E461" s="241"/>
      <c r="F461" s="241"/>
      <c r="G461" s="241"/>
    </row>
    <row r="462" spans="1:7">
      <c r="A462" s="523"/>
      <c r="B462" s="241"/>
      <c r="C462" s="241"/>
      <c r="D462" s="241"/>
      <c r="E462" s="241"/>
      <c r="F462" s="241"/>
      <c r="G462" s="241"/>
    </row>
    <row r="463" spans="1:7">
      <c r="A463" s="523"/>
      <c r="B463" s="241"/>
      <c r="C463" s="241"/>
      <c r="D463" s="241"/>
      <c r="E463" s="241"/>
      <c r="F463" s="241"/>
      <c r="G463" s="241"/>
    </row>
    <row r="464" spans="1:7">
      <c r="A464" s="523"/>
      <c r="B464" s="241"/>
      <c r="C464" s="241"/>
      <c r="D464" s="241"/>
      <c r="E464" s="241"/>
      <c r="F464" s="241"/>
      <c r="G464" s="241"/>
    </row>
    <row r="465" spans="1:7">
      <c r="A465" s="523"/>
      <c r="B465" s="241"/>
      <c r="C465" s="241"/>
      <c r="D465" s="241"/>
      <c r="E465" s="241"/>
      <c r="F465" s="241"/>
      <c r="G465" s="241"/>
    </row>
    <row r="466" spans="1:7">
      <c r="A466" s="523"/>
      <c r="B466" s="241"/>
      <c r="C466" s="241"/>
      <c r="D466" s="241"/>
      <c r="E466" s="241"/>
      <c r="F466" s="241"/>
      <c r="G466" s="241"/>
    </row>
    <row r="467" spans="1:7">
      <c r="A467" s="523"/>
      <c r="B467" s="241"/>
      <c r="C467" s="241"/>
      <c r="D467" s="241"/>
      <c r="E467" s="241"/>
      <c r="F467" s="241"/>
      <c r="G467" s="241"/>
    </row>
    <row r="468" spans="1:7">
      <c r="A468" s="523"/>
      <c r="B468" s="241"/>
      <c r="C468" s="241"/>
      <c r="D468" s="241"/>
      <c r="E468" s="241"/>
      <c r="F468" s="241"/>
      <c r="G468" s="241"/>
    </row>
    <row r="469" spans="1:7">
      <c r="A469" s="523"/>
      <c r="B469" s="241"/>
      <c r="C469" s="241"/>
      <c r="D469" s="241"/>
      <c r="E469" s="241"/>
      <c r="F469" s="241"/>
      <c r="G469" s="241"/>
    </row>
    <row r="470" spans="1:7">
      <c r="A470" s="523"/>
      <c r="B470" s="241"/>
      <c r="C470" s="241"/>
      <c r="D470" s="241"/>
      <c r="E470" s="241"/>
      <c r="F470" s="241"/>
      <c r="G470" s="241"/>
    </row>
    <row r="471" spans="1:7">
      <c r="A471" s="523"/>
      <c r="B471" s="241"/>
      <c r="C471" s="241"/>
      <c r="D471" s="241"/>
      <c r="E471" s="241"/>
      <c r="F471" s="241"/>
      <c r="G471" s="241"/>
    </row>
    <row r="472" spans="1:7">
      <c r="A472" s="523"/>
      <c r="B472" s="241"/>
      <c r="C472" s="241"/>
      <c r="D472" s="241"/>
      <c r="E472" s="241"/>
      <c r="F472" s="241"/>
      <c r="G472" s="241"/>
    </row>
    <row r="473" spans="1:7">
      <c r="A473" s="523"/>
      <c r="B473" s="241"/>
      <c r="C473" s="241"/>
      <c r="D473" s="241"/>
      <c r="E473" s="241"/>
      <c r="F473" s="241"/>
      <c r="G473" s="241"/>
    </row>
    <row r="474" spans="1:7">
      <c r="A474" s="523"/>
      <c r="B474" s="241"/>
      <c r="C474" s="241"/>
      <c r="D474" s="241"/>
      <c r="E474" s="241"/>
      <c r="F474" s="241"/>
      <c r="G474" s="241"/>
    </row>
    <row r="475" spans="1:7">
      <c r="A475" s="523"/>
      <c r="B475" s="241"/>
      <c r="C475" s="241"/>
      <c r="D475" s="241"/>
      <c r="E475" s="241"/>
      <c r="F475" s="241"/>
      <c r="G475" s="241"/>
    </row>
    <row r="476" spans="1:7">
      <c r="A476" s="523"/>
      <c r="B476" s="241"/>
      <c r="C476" s="241"/>
      <c r="D476" s="241"/>
      <c r="E476" s="241"/>
      <c r="F476" s="241"/>
      <c r="G476" s="241"/>
    </row>
    <row r="477" spans="1:7">
      <c r="A477" s="523"/>
      <c r="B477" s="241"/>
      <c r="C477" s="241"/>
      <c r="D477" s="241"/>
      <c r="E477" s="241"/>
      <c r="F477" s="241"/>
      <c r="G477" s="241"/>
    </row>
    <row r="478" spans="1:7">
      <c r="A478" s="523"/>
      <c r="B478" s="241"/>
      <c r="C478" s="241"/>
      <c r="D478" s="241"/>
      <c r="E478" s="241"/>
      <c r="F478" s="241"/>
      <c r="G478" s="241"/>
    </row>
    <row r="479" spans="1:7">
      <c r="A479" s="523"/>
      <c r="B479" s="241"/>
      <c r="C479" s="241"/>
      <c r="D479" s="241"/>
      <c r="E479" s="241"/>
      <c r="F479" s="241"/>
      <c r="G479" s="241"/>
    </row>
    <row r="480" spans="1:7">
      <c r="A480" s="523"/>
      <c r="B480" s="241"/>
      <c r="C480" s="241"/>
      <c r="D480" s="241"/>
      <c r="E480" s="241"/>
      <c r="F480" s="241"/>
      <c r="G480" s="241"/>
    </row>
    <row r="481" spans="1:7">
      <c r="A481" s="523"/>
      <c r="B481" s="241"/>
      <c r="C481" s="241"/>
      <c r="D481" s="241"/>
      <c r="E481" s="241"/>
      <c r="F481" s="241"/>
      <c r="G481" s="241"/>
    </row>
    <row r="482" spans="1:7">
      <c r="A482" s="523"/>
      <c r="B482" s="241"/>
      <c r="C482" s="241"/>
      <c r="D482" s="241"/>
      <c r="E482" s="241"/>
      <c r="F482" s="241"/>
      <c r="G482" s="241"/>
    </row>
    <row r="483" spans="1:7">
      <c r="A483" s="523"/>
      <c r="B483" s="241"/>
      <c r="C483" s="241"/>
      <c r="D483" s="241"/>
      <c r="E483" s="241"/>
      <c r="F483" s="241"/>
      <c r="G483" s="241"/>
    </row>
    <row r="484" spans="1:7">
      <c r="A484" s="523"/>
      <c r="B484" s="241"/>
      <c r="C484" s="241"/>
      <c r="D484" s="241"/>
      <c r="E484" s="241"/>
      <c r="F484" s="241"/>
      <c r="G484" s="241"/>
    </row>
    <row r="485" spans="1:7">
      <c r="A485" s="523"/>
      <c r="B485" s="241"/>
      <c r="C485" s="241"/>
      <c r="D485" s="241"/>
      <c r="E485" s="241"/>
      <c r="F485" s="241"/>
      <c r="G485" s="241"/>
    </row>
    <row r="486" spans="1:7">
      <c r="A486" s="523"/>
      <c r="B486" s="241"/>
      <c r="C486" s="241"/>
      <c r="D486" s="241"/>
      <c r="E486" s="241"/>
      <c r="F486" s="241"/>
      <c r="G486" s="241"/>
    </row>
    <row r="487" spans="1:7">
      <c r="A487" s="523"/>
      <c r="B487" s="241"/>
      <c r="C487" s="241"/>
      <c r="D487" s="241"/>
      <c r="E487" s="241"/>
      <c r="F487" s="241"/>
      <c r="G487" s="241"/>
    </row>
    <row r="488" spans="1:7">
      <c r="A488" s="523"/>
      <c r="B488" s="241"/>
      <c r="C488" s="241"/>
      <c r="D488" s="241"/>
      <c r="E488" s="241"/>
      <c r="F488" s="241"/>
      <c r="G488" s="241"/>
    </row>
    <row r="489" spans="1:7">
      <c r="A489" s="523"/>
      <c r="B489" s="241"/>
      <c r="C489" s="241"/>
      <c r="D489" s="241"/>
      <c r="E489" s="241"/>
      <c r="F489" s="241"/>
      <c r="G489" s="241"/>
    </row>
    <row r="490" spans="1:7">
      <c r="A490" s="523"/>
      <c r="B490" s="241"/>
      <c r="C490" s="241"/>
      <c r="D490" s="241"/>
      <c r="E490" s="241"/>
      <c r="F490" s="241"/>
      <c r="G490" s="241"/>
    </row>
    <row r="491" spans="1:7">
      <c r="A491" s="523"/>
      <c r="B491" s="241"/>
      <c r="C491" s="241"/>
      <c r="D491" s="241"/>
      <c r="E491" s="241"/>
      <c r="F491" s="241"/>
      <c r="G491" s="241"/>
    </row>
    <row r="492" spans="1:7">
      <c r="A492" s="523"/>
      <c r="B492" s="241"/>
      <c r="C492" s="241"/>
      <c r="D492" s="241"/>
      <c r="E492" s="241"/>
      <c r="F492" s="241"/>
      <c r="G492" s="241"/>
    </row>
    <row r="493" spans="1:7">
      <c r="A493" s="523"/>
      <c r="B493" s="241"/>
      <c r="C493" s="241"/>
      <c r="D493" s="241"/>
      <c r="E493" s="241"/>
      <c r="F493" s="241"/>
      <c r="G493" s="241"/>
    </row>
    <row r="494" spans="1:7">
      <c r="A494" s="523"/>
      <c r="B494" s="241"/>
      <c r="C494" s="241"/>
      <c r="D494" s="241"/>
      <c r="E494" s="241"/>
      <c r="F494" s="241"/>
      <c r="G494" s="241"/>
    </row>
    <row r="495" spans="1:7">
      <c r="A495" s="523"/>
      <c r="B495" s="241"/>
      <c r="C495" s="241"/>
      <c r="D495" s="241"/>
      <c r="E495" s="241"/>
      <c r="F495" s="241"/>
      <c r="G495" s="241"/>
    </row>
    <row r="496" spans="1:7">
      <c r="A496" s="523"/>
      <c r="B496" s="241"/>
      <c r="C496" s="241"/>
      <c r="D496" s="241"/>
      <c r="E496" s="241"/>
      <c r="F496" s="241"/>
      <c r="G496" s="241"/>
    </row>
    <row r="497" spans="1:7">
      <c r="A497" s="523"/>
      <c r="B497" s="241"/>
      <c r="C497" s="241"/>
      <c r="D497" s="241"/>
      <c r="E497" s="241"/>
      <c r="F497" s="241"/>
      <c r="G497" s="241"/>
    </row>
    <row r="498" spans="1:7">
      <c r="A498" s="523"/>
      <c r="B498" s="241"/>
      <c r="C498" s="241"/>
      <c r="D498" s="241"/>
      <c r="E498" s="241"/>
      <c r="F498" s="241"/>
      <c r="G498" s="241"/>
    </row>
    <row r="499" spans="1:7">
      <c r="A499" s="523"/>
      <c r="B499" s="241"/>
      <c r="C499" s="241"/>
      <c r="D499" s="241"/>
      <c r="E499" s="241"/>
      <c r="F499" s="241"/>
      <c r="G499" s="241"/>
    </row>
    <row r="500" spans="1:7">
      <c r="A500" s="523"/>
      <c r="B500" s="241"/>
      <c r="C500" s="241"/>
      <c r="D500" s="241"/>
      <c r="E500" s="241"/>
      <c r="F500" s="241"/>
      <c r="G500" s="241"/>
    </row>
    <row r="501" spans="1:7">
      <c r="A501" s="523"/>
      <c r="B501" s="241"/>
      <c r="C501" s="241"/>
      <c r="D501" s="241"/>
      <c r="E501" s="241"/>
      <c r="F501" s="241"/>
      <c r="G501" s="241"/>
    </row>
    <row r="502" spans="1:7">
      <c r="A502" s="523"/>
      <c r="B502" s="241"/>
      <c r="C502" s="241"/>
      <c r="D502" s="241"/>
      <c r="E502" s="241"/>
      <c r="F502" s="241"/>
      <c r="G502" s="241"/>
    </row>
    <row r="503" spans="1:7">
      <c r="A503" s="523"/>
      <c r="B503" s="241"/>
      <c r="C503" s="241"/>
      <c r="D503" s="241"/>
      <c r="E503" s="241"/>
      <c r="F503" s="241"/>
      <c r="G503" s="241"/>
    </row>
    <row r="504" spans="1:7">
      <c r="A504" s="523"/>
      <c r="B504" s="241"/>
      <c r="C504" s="241"/>
      <c r="D504" s="241"/>
      <c r="E504" s="241"/>
      <c r="F504" s="241"/>
      <c r="G504" s="241"/>
    </row>
    <row r="505" spans="1:7">
      <c r="A505" s="523"/>
      <c r="B505" s="241"/>
      <c r="C505" s="241"/>
      <c r="D505" s="241"/>
      <c r="E505" s="241"/>
      <c r="F505" s="241"/>
      <c r="G505" s="241"/>
    </row>
    <row r="506" spans="1:7">
      <c r="A506" s="523"/>
      <c r="B506" s="241"/>
      <c r="C506" s="241"/>
      <c r="D506" s="241"/>
      <c r="E506" s="241"/>
      <c r="F506" s="241"/>
      <c r="G506" s="241"/>
    </row>
    <row r="507" spans="1:7">
      <c r="A507" s="523"/>
      <c r="B507" s="241"/>
      <c r="C507" s="241"/>
      <c r="D507" s="241"/>
      <c r="E507" s="241"/>
      <c r="F507" s="241"/>
      <c r="G507" s="241"/>
    </row>
    <row r="508" spans="1:7">
      <c r="A508" s="523"/>
      <c r="B508" s="241"/>
      <c r="C508" s="241"/>
      <c r="D508" s="241"/>
      <c r="E508" s="241"/>
      <c r="F508" s="241"/>
      <c r="G508" s="241"/>
    </row>
    <row r="509" spans="1:7">
      <c r="A509" s="523"/>
      <c r="B509" s="241"/>
      <c r="C509" s="241"/>
      <c r="D509" s="241"/>
      <c r="E509" s="241"/>
      <c r="F509" s="241"/>
      <c r="G509" s="241"/>
    </row>
    <row r="510" spans="1:7">
      <c r="A510" s="523"/>
      <c r="B510" s="241"/>
      <c r="C510" s="241"/>
      <c r="D510" s="241"/>
      <c r="E510" s="241"/>
      <c r="F510" s="241"/>
      <c r="G510" s="241"/>
    </row>
    <row r="511" spans="1:7">
      <c r="A511" s="523"/>
      <c r="B511" s="241"/>
      <c r="C511" s="241"/>
      <c r="D511" s="241"/>
      <c r="E511" s="241"/>
      <c r="F511" s="241"/>
      <c r="G511" s="241"/>
    </row>
    <row r="512" spans="1:7">
      <c r="A512" s="523"/>
      <c r="B512" s="241"/>
      <c r="C512" s="241"/>
      <c r="D512" s="241"/>
      <c r="E512" s="241"/>
      <c r="F512" s="241"/>
      <c r="G512" s="241"/>
    </row>
    <row r="513" spans="1:7">
      <c r="A513" s="523"/>
      <c r="B513" s="241"/>
      <c r="C513" s="241"/>
      <c r="D513" s="241"/>
      <c r="E513" s="241"/>
      <c r="F513" s="241"/>
      <c r="G513" s="241"/>
    </row>
    <row r="514" spans="1:7">
      <c r="A514" s="523"/>
      <c r="B514" s="241"/>
      <c r="C514" s="241"/>
      <c r="D514" s="241"/>
      <c r="E514" s="241"/>
      <c r="F514" s="241"/>
      <c r="G514" s="241"/>
    </row>
    <row r="515" spans="1:7">
      <c r="A515" s="523"/>
      <c r="B515" s="241"/>
      <c r="C515" s="241"/>
      <c r="D515" s="241"/>
      <c r="E515" s="241"/>
      <c r="F515" s="241"/>
      <c r="G515" s="241"/>
    </row>
    <row r="516" spans="1:7">
      <c r="A516" s="523"/>
      <c r="B516" s="241"/>
      <c r="C516" s="241"/>
      <c r="D516" s="241"/>
      <c r="E516" s="241"/>
      <c r="F516" s="241"/>
      <c r="G516" s="241"/>
    </row>
    <row r="517" spans="1:7">
      <c r="A517" s="523"/>
      <c r="B517" s="241"/>
      <c r="C517" s="241"/>
      <c r="D517" s="241"/>
      <c r="E517" s="241"/>
      <c r="F517" s="241"/>
      <c r="G517" s="241"/>
    </row>
    <row r="518" spans="1:7">
      <c r="A518" s="523"/>
      <c r="B518" s="241"/>
      <c r="C518" s="241"/>
      <c r="D518" s="241"/>
      <c r="E518" s="241"/>
      <c r="F518" s="241"/>
      <c r="G518" s="241"/>
    </row>
    <row r="519" spans="1:7">
      <c r="A519" s="523"/>
      <c r="B519" s="241"/>
      <c r="C519" s="241"/>
      <c r="D519" s="241"/>
      <c r="E519" s="241"/>
      <c r="F519" s="241"/>
      <c r="G519" s="241"/>
    </row>
    <row r="520" spans="1:7">
      <c r="A520" s="523"/>
      <c r="B520" s="241"/>
      <c r="C520" s="241"/>
      <c r="D520" s="241"/>
      <c r="E520" s="241"/>
      <c r="F520" s="241"/>
      <c r="G520" s="241"/>
    </row>
    <row r="521" spans="1:7">
      <c r="A521" s="523"/>
      <c r="B521" s="241"/>
      <c r="C521" s="241"/>
      <c r="D521" s="241"/>
      <c r="E521" s="241"/>
      <c r="F521" s="241"/>
      <c r="G521" s="241"/>
    </row>
    <row r="522" spans="1:7">
      <c r="A522" s="523"/>
      <c r="B522" s="241"/>
      <c r="C522" s="241"/>
      <c r="D522" s="241"/>
      <c r="E522" s="241"/>
      <c r="F522" s="241"/>
      <c r="G522" s="241"/>
    </row>
    <row r="523" spans="1:7">
      <c r="A523" s="523"/>
      <c r="B523" s="241"/>
      <c r="C523" s="241"/>
      <c r="D523" s="241"/>
      <c r="E523" s="241"/>
      <c r="F523" s="241"/>
      <c r="G523" s="241"/>
    </row>
    <row r="524" spans="1:7">
      <c r="A524" s="523"/>
      <c r="B524" s="241"/>
      <c r="C524" s="241"/>
      <c r="D524" s="241"/>
      <c r="E524" s="241"/>
      <c r="F524" s="241"/>
      <c r="G524" s="241"/>
    </row>
    <row r="525" spans="1:7">
      <c r="A525" s="523"/>
      <c r="B525" s="241"/>
      <c r="C525" s="241"/>
      <c r="D525" s="241"/>
      <c r="E525" s="241"/>
      <c r="F525" s="241"/>
      <c r="G525" s="241"/>
    </row>
    <row r="526" spans="1:7">
      <c r="A526" s="523"/>
      <c r="B526" s="241"/>
      <c r="C526" s="241"/>
      <c r="D526" s="241"/>
      <c r="E526" s="241"/>
      <c r="F526" s="241"/>
      <c r="G526" s="241"/>
    </row>
    <row r="527" spans="1:7">
      <c r="A527" s="523"/>
      <c r="B527" s="241"/>
      <c r="C527" s="241"/>
      <c r="D527" s="241"/>
      <c r="E527" s="241"/>
      <c r="F527" s="241"/>
      <c r="G527" s="241"/>
    </row>
    <row r="528" spans="1:7">
      <c r="A528" s="523"/>
      <c r="B528" s="241"/>
      <c r="C528" s="241"/>
      <c r="D528" s="241"/>
      <c r="E528" s="241"/>
      <c r="F528" s="241"/>
      <c r="G528" s="241"/>
    </row>
    <row r="529" spans="1:7">
      <c r="A529" s="523"/>
      <c r="B529" s="241"/>
      <c r="C529" s="241"/>
      <c r="D529" s="241"/>
      <c r="E529" s="241"/>
      <c r="F529" s="241"/>
      <c r="G529" s="241"/>
    </row>
    <row r="530" spans="1:7">
      <c r="A530" s="523"/>
      <c r="B530" s="241"/>
      <c r="C530" s="241"/>
      <c r="D530" s="241"/>
      <c r="E530" s="241"/>
      <c r="F530" s="241"/>
      <c r="G530" s="241"/>
    </row>
    <row r="531" spans="1:7">
      <c r="A531" s="523"/>
      <c r="B531" s="241"/>
      <c r="C531" s="241"/>
      <c r="D531" s="241"/>
      <c r="E531" s="241"/>
      <c r="F531" s="241"/>
      <c r="G531" s="241"/>
    </row>
    <row r="532" spans="1:7">
      <c r="A532" s="523"/>
      <c r="B532" s="241"/>
      <c r="C532" s="241"/>
      <c r="D532" s="241"/>
      <c r="E532" s="241"/>
      <c r="F532" s="241"/>
      <c r="G532" s="241"/>
    </row>
    <row r="533" spans="1:7">
      <c r="A533" s="523"/>
      <c r="B533" s="241"/>
      <c r="C533" s="241"/>
      <c r="D533" s="241"/>
      <c r="E533" s="241"/>
      <c r="F533" s="241"/>
      <c r="G533" s="241"/>
    </row>
    <row r="534" spans="1:7">
      <c r="A534" s="523"/>
      <c r="B534" s="241"/>
      <c r="C534" s="241"/>
      <c r="D534" s="241"/>
      <c r="E534" s="241"/>
      <c r="F534" s="241"/>
      <c r="G534" s="241"/>
    </row>
    <row r="535" spans="1:7">
      <c r="A535" s="523"/>
      <c r="B535" s="241"/>
      <c r="C535" s="241"/>
      <c r="D535" s="241"/>
      <c r="E535" s="241"/>
      <c r="F535" s="241"/>
      <c r="G535" s="241"/>
    </row>
    <row r="536" spans="1:7">
      <c r="A536" s="523"/>
      <c r="B536" s="241"/>
      <c r="C536" s="241"/>
      <c r="D536" s="241"/>
      <c r="E536" s="241"/>
      <c r="F536" s="241"/>
      <c r="G536" s="241"/>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8">
    <mergeCell ref="A1:G1"/>
    <mergeCell ref="A3:G3"/>
    <mergeCell ref="A2:G2"/>
    <mergeCell ref="A55:G55"/>
    <mergeCell ref="A92:G92"/>
    <mergeCell ref="A120:G120"/>
    <mergeCell ref="A46:G46"/>
    <mergeCell ref="A50:G50"/>
    <mergeCell ref="A56:G56"/>
    <mergeCell ref="A93:G93"/>
    <mergeCell ref="A53:G53"/>
    <mergeCell ref="A54:G54"/>
    <mergeCell ref="A83:G83"/>
    <mergeCell ref="A84:G84"/>
    <mergeCell ref="A85:G85"/>
    <mergeCell ref="A86:G86"/>
    <mergeCell ref="A87:G87"/>
    <mergeCell ref="A88:G88"/>
  </mergeCells>
  <phoneticPr fontId="0" type="noConversion"/>
  <printOptions horizontalCentered="1"/>
  <pageMargins left="0.75" right="0.75" top="1" bottom="1" header="0.5" footer="0.5"/>
  <pageSetup scale="30" orientation="landscape" r:id="rId2"/>
  <headerFooter alignWithMargins="0"/>
  <rowBreaks count="2" manualBreakCount="2">
    <brk id="50" max="16383" man="1"/>
    <brk id="90" max="16383" man="1"/>
  </rowBreaks>
  <ignoredErrors>
    <ignoredError sqref="B4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showGridLines="0" zoomScale="60" zoomScaleNormal="60" workbookViewId="0">
      <selection sqref="A1:G1"/>
    </sheetView>
  </sheetViews>
  <sheetFormatPr defaultColWidth="18.85546875" defaultRowHeight="15"/>
  <cols>
    <col min="1" max="1" width="65.85546875" style="518" customWidth="1"/>
    <col min="2" max="2" width="43.140625" style="476" customWidth="1"/>
    <col min="3" max="3" width="22.85546875" style="476" customWidth="1"/>
    <col min="4" max="4" width="38.28515625" style="476" customWidth="1"/>
    <col min="5" max="5" width="24.7109375" style="476" customWidth="1"/>
    <col min="6" max="6" width="24" style="476" bestFit="1" customWidth="1"/>
    <col min="7" max="7" width="135.28515625" style="476" customWidth="1"/>
    <col min="8" max="16384" width="18.85546875" style="476"/>
  </cols>
  <sheetData>
    <row r="1" spans="1:7" ht="18" customHeight="1">
      <c r="A1" s="1412" t="s">
        <v>358</v>
      </c>
      <c r="B1" s="1413"/>
      <c r="C1" s="1413"/>
      <c r="D1" s="1413"/>
      <c r="E1" s="1413"/>
      <c r="F1" s="1413"/>
      <c r="G1" s="1413"/>
    </row>
    <row r="2" spans="1:7" ht="18" customHeight="1">
      <c r="A2" s="1414" t="s">
        <v>359</v>
      </c>
      <c r="B2" s="1414"/>
      <c r="C2" s="1414"/>
      <c r="D2" s="1414"/>
      <c r="E2" s="1414"/>
      <c r="F2" s="1414"/>
      <c r="G2" s="1414"/>
    </row>
    <row r="3" spans="1:7" s="475" customFormat="1" ht="18" customHeight="1">
      <c r="A3" s="1414" t="s">
        <v>975</v>
      </c>
      <c r="B3" s="1414"/>
      <c r="C3" s="1414"/>
      <c r="D3" s="1414"/>
      <c r="E3" s="1414"/>
      <c r="F3" s="1414"/>
      <c r="G3" s="1414"/>
    </row>
    <row r="4" spans="1:7">
      <c r="A4" s="489"/>
      <c r="B4" s="488"/>
      <c r="C4" s="488"/>
      <c r="D4" s="488"/>
      <c r="E4" s="488"/>
      <c r="F4" s="488"/>
      <c r="G4" s="488"/>
    </row>
    <row r="5" spans="1:7">
      <c r="A5" s="490"/>
      <c r="B5" s="480"/>
      <c r="C5" s="489" t="s">
        <v>417</v>
      </c>
      <c r="D5" s="489"/>
      <c r="E5" s="480"/>
      <c r="F5" s="489"/>
      <c r="G5" s="480"/>
    </row>
    <row r="6" spans="1:7" ht="15.75">
      <c r="A6" s="490"/>
      <c r="B6" s="480"/>
      <c r="C6" s="489" t="s">
        <v>407</v>
      </c>
      <c r="D6" s="489" t="s">
        <v>412</v>
      </c>
      <c r="E6" s="489" t="s">
        <v>414</v>
      </c>
      <c r="F6" s="489" t="s">
        <v>228</v>
      </c>
      <c r="G6" s="626" t="s">
        <v>697</v>
      </c>
    </row>
    <row r="7" spans="1:7">
      <c r="A7" s="490"/>
      <c r="B7" s="480"/>
      <c r="C7" s="489" t="s">
        <v>413</v>
      </c>
      <c r="D7" s="489" t="s">
        <v>413</v>
      </c>
      <c r="E7" s="489" t="s">
        <v>413</v>
      </c>
      <c r="F7" s="489" t="s">
        <v>422</v>
      </c>
      <c r="G7" s="480"/>
    </row>
    <row r="8" spans="1:7">
      <c r="A8" s="490"/>
      <c r="B8" s="480"/>
      <c r="C8" s="480"/>
      <c r="D8" s="480"/>
      <c r="E8" s="480"/>
      <c r="F8" s="480"/>
      <c r="G8" s="480"/>
    </row>
    <row r="9" spans="1:7">
      <c r="A9" s="490"/>
      <c r="B9" s="480"/>
      <c r="C9" s="480"/>
      <c r="D9" s="480"/>
      <c r="E9" s="480"/>
      <c r="F9" s="480"/>
      <c r="G9" s="480"/>
    </row>
    <row r="10" spans="1:7">
      <c r="A10" s="490"/>
      <c r="B10" s="491" t="s">
        <v>942</v>
      </c>
      <c r="C10" s="492">
        <f>D66</f>
        <v>-589527551</v>
      </c>
      <c r="D10" s="492">
        <f>E66</f>
        <v>0</v>
      </c>
      <c r="E10" s="492">
        <f>F66</f>
        <v>-4258644</v>
      </c>
      <c r="F10" s="492"/>
      <c r="G10" s="480" t="s">
        <v>943</v>
      </c>
    </row>
    <row r="11" spans="1:7">
      <c r="A11" s="490"/>
      <c r="B11" s="491" t="s">
        <v>409</v>
      </c>
      <c r="C11" s="492">
        <f>D106</f>
        <v>0</v>
      </c>
      <c r="D11" s="492">
        <f>E106</f>
        <v>-7877723</v>
      </c>
      <c r="E11" s="492">
        <f>F106</f>
        <v>0</v>
      </c>
      <c r="F11" s="492"/>
      <c r="G11" s="480" t="s">
        <v>333</v>
      </c>
    </row>
    <row r="12" spans="1:7">
      <c r="A12" s="490"/>
      <c r="B12" s="491" t="s">
        <v>408</v>
      </c>
      <c r="C12" s="492">
        <f>D39</f>
        <v>0</v>
      </c>
      <c r="D12" s="492">
        <f>E39</f>
        <v>0</v>
      </c>
      <c r="E12" s="492">
        <f>F39</f>
        <v>2488255</v>
      </c>
      <c r="F12" s="492"/>
      <c r="G12" s="480" t="s">
        <v>334</v>
      </c>
    </row>
    <row r="13" spans="1:7">
      <c r="A13" s="490"/>
      <c r="B13" s="491" t="s">
        <v>251</v>
      </c>
      <c r="C13" s="492">
        <f>SUM(C10:C12)</f>
        <v>-589527551</v>
      </c>
      <c r="D13" s="492">
        <f>SUM(D10:D12)</f>
        <v>-7877723</v>
      </c>
      <c r="E13" s="492">
        <f>SUM(E10:E12)</f>
        <v>-1770389</v>
      </c>
      <c r="F13" s="492"/>
      <c r="G13" s="492"/>
    </row>
    <row r="14" spans="1:7">
      <c r="A14" s="490"/>
      <c r="B14" s="491" t="s">
        <v>211</v>
      </c>
      <c r="C14" s="480"/>
      <c r="D14" s="480"/>
      <c r="E14" s="493">
        <f>'Appendix A'!H16</f>
        <v>0.1849999998508137</v>
      </c>
      <c r="F14" s="480"/>
      <c r="G14" s="480"/>
    </row>
    <row r="15" spans="1:7">
      <c r="A15" s="490"/>
      <c r="B15" s="491" t="s">
        <v>220</v>
      </c>
      <c r="C15" s="480"/>
      <c r="D15" s="493">
        <f>'Appendix A'!H35</f>
        <v>0.6192245860409491</v>
      </c>
      <c r="E15" s="480"/>
      <c r="F15" s="480"/>
      <c r="G15" s="480"/>
    </row>
    <row r="16" spans="1:7" ht="15.75">
      <c r="A16" s="490"/>
      <c r="B16" s="491" t="s">
        <v>11</v>
      </c>
      <c r="C16" s="492">
        <f>C13</f>
        <v>-589527551</v>
      </c>
      <c r="D16" s="492">
        <f>+D15*D13</f>
        <v>-4878079.7636202639</v>
      </c>
      <c r="E16" s="492">
        <f>+E14*E13</f>
        <v>-327521.96473588218</v>
      </c>
      <c r="F16" s="494">
        <f>SUM(C16:E16)</f>
        <v>-594733152.72835612</v>
      </c>
      <c r="G16" s="495"/>
    </row>
    <row r="17" spans="1:7" ht="29.25" customHeight="1">
      <c r="A17" s="490"/>
      <c r="B17" s="480"/>
      <c r="C17" s="492"/>
      <c r="D17" s="492"/>
      <c r="E17" s="525"/>
      <c r="F17" s="526"/>
      <c r="G17" s="495"/>
    </row>
    <row r="18" spans="1:7" ht="15.75">
      <c r="A18" s="490"/>
      <c r="B18" s="491"/>
      <c r="C18" s="492"/>
      <c r="D18" s="492"/>
      <c r="E18" s="492"/>
      <c r="F18" s="494"/>
      <c r="G18" s="495"/>
    </row>
    <row r="19" spans="1:7" ht="15.75">
      <c r="A19" s="496" t="s">
        <v>13</v>
      </c>
      <c r="B19" s="480"/>
      <c r="C19" s="480"/>
      <c r="D19" s="480"/>
      <c r="E19" s="480"/>
      <c r="F19" s="480"/>
      <c r="G19" s="480"/>
    </row>
    <row r="20" spans="1:7">
      <c r="A20" s="480"/>
      <c r="B20" s="480"/>
      <c r="C20" s="497">
        <f>B98</f>
        <v>-7877723</v>
      </c>
      <c r="D20" s="480" t="s">
        <v>382</v>
      </c>
      <c r="E20" s="480"/>
      <c r="F20" s="480"/>
    </row>
    <row r="21" spans="1:7">
      <c r="A21" s="480"/>
      <c r="B21" s="480"/>
      <c r="C21" s="480"/>
      <c r="D21" s="480"/>
      <c r="E21" s="480"/>
      <c r="F21" s="480"/>
      <c r="G21" s="480"/>
    </row>
    <row r="22" spans="1:7" ht="15.75">
      <c r="A22" s="498" t="s">
        <v>335</v>
      </c>
      <c r="B22" s="480"/>
      <c r="C22" s="480"/>
      <c r="D22" s="480"/>
      <c r="E22" s="480"/>
      <c r="F22" s="480"/>
      <c r="G22" s="480"/>
    </row>
    <row r="23" spans="1:7" ht="15.75">
      <c r="A23" s="498" t="s">
        <v>336</v>
      </c>
      <c r="B23" s="480"/>
      <c r="C23" s="480"/>
      <c r="D23" s="480"/>
      <c r="E23" s="480"/>
      <c r="F23" s="480"/>
      <c r="G23" s="480"/>
    </row>
    <row r="24" spans="1:7">
      <c r="A24" s="490"/>
      <c r="B24" s="480"/>
      <c r="C24" s="480"/>
      <c r="D24" s="480"/>
      <c r="E24" s="480"/>
      <c r="F24" s="491"/>
      <c r="G24" s="480"/>
    </row>
    <row r="25" spans="1:7" ht="15.75" customHeight="1">
      <c r="A25" s="499" t="s">
        <v>104</v>
      </c>
      <c r="B25" s="500" t="s">
        <v>229</v>
      </c>
      <c r="C25" s="500" t="s">
        <v>89</v>
      </c>
      <c r="D25" s="500" t="s">
        <v>105</v>
      </c>
      <c r="E25" s="500" t="s">
        <v>103</v>
      </c>
      <c r="F25" s="500" t="s">
        <v>571</v>
      </c>
      <c r="G25" s="500" t="s">
        <v>106</v>
      </c>
    </row>
    <row r="26" spans="1:7" ht="15.75" customHeight="1">
      <c r="A26" s="490"/>
      <c r="B26" s="489" t="s">
        <v>228</v>
      </c>
      <c r="C26" s="489" t="s">
        <v>415</v>
      </c>
      <c r="D26" s="489" t="s">
        <v>417</v>
      </c>
      <c r="E26" s="489"/>
      <c r="F26" s="489"/>
    </row>
    <row r="27" spans="1:7" ht="15.75" customHeight="1">
      <c r="A27" s="501" t="s">
        <v>408</v>
      </c>
      <c r="B27" s="489"/>
      <c r="C27" s="489" t="s">
        <v>416</v>
      </c>
      <c r="D27" s="489" t="s">
        <v>407</v>
      </c>
      <c r="E27" s="489" t="s">
        <v>412</v>
      </c>
      <c r="F27" s="489" t="s">
        <v>414</v>
      </c>
    </row>
    <row r="28" spans="1:7" ht="15.75" customHeight="1">
      <c r="A28" s="490"/>
      <c r="B28" s="489"/>
      <c r="C28" s="489" t="s">
        <v>413</v>
      </c>
      <c r="D28" s="489" t="s">
        <v>413</v>
      </c>
      <c r="E28" s="489" t="s">
        <v>413</v>
      </c>
      <c r="F28" s="489" t="s">
        <v>413</v>
      </c>
      <c r="G28" s="489" t="s">
        <v>78</v>
      </c>
    </row>
    <row r="29" spans="1:7" ht="24.75" customHeight="1">
      <c r="A29" s="1336" t="s">
        <v>891</v>
      </c>
      <c r="B29" s="1333">
        <f>SUM(C29:F29)</f>
        <v>23056800</v>
      </c>
      <c r="C29" s="1337">
        <v>23056800</v>
      </c>
      <c r="D29" s="1337">
        <v>0</v>
      </c>
      <c r="E29" s="1337">
        <v>0</v>
      </c>
      <c r="F29" s="1337">
        <v>0</v>
      </c>
      <c r="G29" s="1337" t="s">
        <v>892</v>
      </c>
    </row>
    <row r="30" spans="1:7" ht="24.75" customHeight="1">
      <c r="A30" s="1336" t="s">
        <v>789</v>
      </c>
      <c r="B30" s="1333">
        <f>SUM(C30:F30)</f>
        <v>66921</v>
      </c>
      <c r="C30" s="1337">
        <v>0</v>
      </c>
      <c r="D30" s="1337">
        <v>0</v>
      </c>
      <c r="E30" s="1337">
        <v>0</v>
      </c>
      <c r="F30" s="1337">
        <v>66921</v>
      </c>
      <c r="G30" s="1337" t="s">
        <v>278</v>
      </c>
    </row>
    <row r="31" spans="1:7" ht="24.75" customHeight="1">
      <c r="A31" s="1336" t="s">
        <v>790</v>
      </c>
      <c r="B31" s="1333">
        <f t="shared" ref="B31:B35" si="0">SUM(C31:F31)</f>
        <v>154249940</v>
      </c>
      <c r="C31" s="1337">
        <v>0</v>
      </c>
      <c r="D31" s="1337">
        <v>0</v>
      </c>
      <c r="E31" s="1337">
        <v>0</v>
      </c>
      <c r="F31" s="1337">
        <v>154249940</v>
      </c>
      <c r="G31" s="1337" t="s">
        <v>893</v>
      </c>
    </row>
    <row r="32" spans="1:7" ht="24.75" customHeight="1">
      <c r="A32" s="1336" t="s">
        <v>791</v>
      </c>
      <c r="B32" s="1333">
        <f t="shared" si="0"/>
        <v>2421334</v>
      </c>
      <c r="C32" s="1337">
        <v>0</v>
      </c>
      <c r="D32" s="1337">
        <v>0</v>
      </c>
      <c r="E32" s="1337">
        <v>0</v>
      </c>
      <c r="F32" s="1337">
        <v>2421334</v>
      </c>
      <c r="G32" s="1337" t="s">
        <v>279</v>
      </c>
    </row>
    <row r="33" spans="1:7" ht="24.75" customHeight="1">
      <c r="A33" s="1336" t="s">
        <v>802</v>
      </c>
      <c r="B33" s="1333">
        <f t="shared" si="0"/>
        <v>215044</v>
      </c>
      <c r="C33" s="1337">
        <v>215044</v>
      </c>
      <c r="D33" s="1337">
        <v>0</v>
      </c>
      <c r="E33" s="1337">
        <v>0</v>
      </c>
      <c r="F33" s="1337">
        <v>0</v>
      </c>
      <c r="G33" s="1337" t="s">
        <v>193</v>
      </c>
    </row>
    <row r="34" spans="1:7" ht="24.75" customHeight="1">
      <c r="A34" s="1336" t="s">
        <v>792</v>
      </c>
      <c r="B34" s="1333">
        <f t="shared" si="0"/>
        <v>22269117</v>
      </c>
      <c r="C34" s="1337">
        <v>0</v>
      </c>
      <c r="D34" s="1337">
        <v>0</v>
      </c>
      <c r="E34" s="1337">
        <v>22269117</v>
      </c>
      <c r="F34" s="1337">
        <v>0</v>
      </c>
      <c r="G34" s="1337" t="s">
        <v>4</v>
      </c>
    </row>
    <row r="35" spans="1:7" ht="24.75" customHeight="1">
      <c r="A35" s="1336" t="s">
        <v>793</v>
      </c>
      <c r="B35" s="1333">
        <f t="shared" si="0"/>
        <v>13347872</v>
      </c>
      <c r="C35" s="1337">
        <v>13347872</v>
      </c>
      <c r="D35" s="1337">
        <v>0</v>
      </c>
      <c r="E35" s="1337">
        <v>0</v>
      </c>
      <c r="F35" s="1337">
        <v>0</v>
      </c>
      <c r="G35" s="1337" t="s">
        <v>894</v>
      </c>
    </row>
    <row r="36" spans="1:7" ht="24.95" customHeight="1">
      <c r="A36" s="1321" t="s">
        <v>421</v>
      </c>
      <c r="B36" s="1322">
        <f>SUBTOTAL(9,B29:B35)</f>
        <v>215627028</v>
      </c>
      <c r="C36" s="1322">
        <f>SUM(C29:C35)</f>
        <v>36619716</v>
      </c>
      <c r="D36" s="1338">
        <f>SUM(D29:D35)</f>
        <v>0</v>
      </c>
      <c r="E36" s="1322">
        <f>SUM(E29:E35)</f>
        <v>22269117</v>
      </c>
      <c r="F36" s="1322">
        <f>SUM(F29:F35)</f>
        <v>156738195</v>
      </c>
      <c r="G36" s="1323"/>
    </row>
    <row r="37" spans="1:7" ht="24.95" customHeight="1">
      <c r="A37" s="1321" t="s">
        <v>663</v>
      </c>
      <c r="B37" s="1333">
        <f>SUM(C37:F37)</f>
        <v>22269117</v>
      </c>
      <c r="C37" s="1329"/>
      <c r="D37" s="1329"/>
      <c r="E37" s="1330">
        <f>E34</f>
        <v>22269117</v>
      </c>
      <c r="F37" s="1331"/>
      <c r="G37" s="1332"/>
    </row>
    <row r="38" spans="1:7" ht="24.95" customHeight="1">
      <c r="A38" s="1321" t="s">
        <v>0</v>
      </c>
      <c r="B38" s="1333">
        <f>SUM(C38:F38)</f>
        <v>154249940</v>
      </c>
      <c r="C38" s="1329"/>
      <c r="D38" s="1329"/>
      <c r="E38" s="1329"/>
      <c r="F38" s="1329">
        <f>F31</f>
        <v>154249940</v>
      </c>
      <c r="G38" s="1332"/>
    </row>
    <row r="39" spans="1:7" ht="24.95" customHeight="1" thickBot="1">
      <c r="A39" s="1312" t="s">
        <v>228</v>
      </c>
      <c r="B39" s="1313">
        <f>+B36-B37-B38</f>
        <v>39107971</v>
      </c>
      <c r="C39" s="1313">
        <f>+C36-C37-C38</f>
        <v>36619716</v>
      </c>
      <c r="D39" s="1313">
        <f>+D36-D37-D38</f>
        <v>0</v>
      </c>
      <c r="E39" s="1313">
        <f>+E36-E37-E38</f>
        <v>0</v>
      </c>
      <c r="F39" s="1313">
        <f>+F36-F37-F38</f>
        <v>2488255</v>
      </c>
      <c r="G39" s="1324"/>
    </row>
    <row r="40" spans="1:7" s="478" customFormat="1" ht="35.1" customHeight="1" thickTop="1">
      <c r="A40" s="479" t="s">
        <v>418</v>
      </c>
      <c r="B40" s="479"/>
      <c r="C40" s="502"/>
      <c r="D40" s="503"/>
      <c r="E40" s="610"/>
      <c r="F40" s="504"/>
      <c r="G40" s="505"/>
    </row>
    <row r="41" spans="1:7" ht="35.1" customHeight="1">
      <c r="A41" s="1406" t="s">
        <v>579</v>
      </c>
      <c r="B41" s="1407"/>
      <c r="C41" s="1407"/>
      <c r="D41" s="1407"/>
      <c r="E41" s="1407"/>
      <c r="F41" s="1407"/>
      <c r="G41" s="1407"/>
    </row>
    <row r="42" spans="1:7" ht="35.1" customHeight="1">
      <c r="A42" s="1406" t="s">
        <v>580</v>
      </c>
      <c r="B42" s="1407"/>
      <c r="C42" s="1407"/>
      <c r="D42" s="1407"/>
      <c r="E42" s="1407"/>
      <c r="F42" s="1407"/>
      <c r="G42" s="1407"/>
    </row>
    <row r="43" spans="1:7" ht="35.1" customHeight="1">
      <c r="A43" s="1406" t="s">
        <v>165</v>
      </c>
      <c r="B43" s="1407"/>
      <c r="C43" s="1407"/>
      <c r="D43" s="1407"/>
      <c r="E43" s="1407"/>
      <c r="F43" s="1407"/>
      <c r="G43" s="1407"/>
    </row>
    <row r="44" spans="1:7" ht="35.1" customHeight="1">
      <c r="A44" s="1406" t="s">
        <v>174</v>
      </c>
      <c r="B44" s="1407"/>
      <c r="C44" s="1407"/>
      <c r="D44" s="1407"/>
      <c r="E44" s="1407"/>
      <c r="F44" s="1407"/>
      <c r="G44" s="1407"/>
    </row>
    <row r="45" spans="1:7" ht="35.1" customHeight="1">
      <c r="A45" s="1406" t="s">
        <v>594</v>
      </c>
      <c r="B45" s="1407"/>
      <c r="C45" s="1407"/>
      <c r="D45" s="1407"/>
      <c r="E45" s="1407"/>
      <c r="F45" s="1407"/>
      <c r="G45" s="1407"/>
    </row>
    <row r="46" spans="1:7" ht="15.75" customHeight="1">
      <c r="A46" s="507"/>
      <c r="B46" s="611"/>
      <c r="C46" s="508"/>
      <c r="D46" s="611"/>
      <c r="E46" s="611"/>
      <c r="F46" s="611"/>
      <c r="G46" s="509"/>
    </row>
    <row r="47" spans="1:7" ht="15.75" customHeight="1">
      <c r="A47" s="507"/>
      <c r="B47" s="478"/>
      <c r="C47" s="478"/>
      <c r="D47" s="478"/>
      <c r="E47" s="478"/>
      <c r="F47" s="478"/>
      <c r="G47" s="478"/>
    </row>
    <row r="48" spans="1:7" ht="18" customHeight="1">
      <c r="A48" s="1409" t="str">
        <f>+A1</f>
        <v>Public Service Electric and Gas Company</v>
      </c>
      <c r="B48" s="1410"/>
      <c r="C48" s="1410"/>
      <c r="D48" s="1410"/>
      <c r="E48" s="1410"/>
      <c r="F48" s="1410"/>
      <c r="G48" s="1410"/>
    </row>
    <row r="49" spans="1:7" s="475" customFormat="1" ht="18" customHeight="1">
      <c r="A49" s="1411" t="s">
        <v>359</v>
      </c>
      <c r="B49" s="1411"/>
      <c r="C49" s="1411"/>
      <c r="D49" s="1411"/>
      <c r="E49" s="1411"/>
      <c r="F49" s="1411"/>
      <c r="G49" s="1411"/>
    </row>
    <row r="50" spans="1:7" s="475" customFormat="1" ht="18" customHeight="1">
      <c r="A50" s="1411" t="str">
        <f>+A3</f>
        <v>Attachment 1A - Accumulated Deferred Income Taxes (ADIT) Worksheet - December 31, 2019</v>
      </c>
      <c r="B50" s="1411"/>
      <c r="C50" s="1411"/>
      <c r="D50" s="1411"/>
      <c r="E50" s="1411"/>
      <c r="F50" s="1411"/>
      <c r="G50" s="1411"/>
    </row>
    <row r="51" spans="1:7" ht="15.75" customHeight="1">
      <c r="A51" s="611"/>
      <c r="B51" s="611"/>
      <c r="C51" s="611"/>
      <c r="D51" s="611"/>
      <c r="E51" s="611"/>
      <c r="F51" s="611"/>
      <c r="G51" s="611"/>
    </row>
    <row r="52" spans="1:7" ht="15.75" customHeight="1">
      <c r="A52" s="611"/>
      <c r="B52" s="611"/>
      <c r="C52" s="611"/>
      <c r="D52" s="611"/>
      <c r="E52" s="611"/>
      <c r="F52" s="611"/>
      <c r="G52" s="626" t="s">
        <v>698</v>
      </c>
    </row>
    <row r="53" spans="1:7" ht="15.75" customHeight="1">
      <c r="A53" s="510"/>
      <c r="B53" s="478"/>
      <c r="C53" s="478"/>
      <c r="D53" s="478"/>
      <c r="E53" s="478"/>
      <c r="F53" s="478"/>
      <c r="G53" s="241"/>
    </row>
    <row r="54" spans="1:7" ht="15.75" customHeight="1">
      <c r="A54" s="504" t="s">
        <v>646</v>
      </c>
      <c r="B54" s="478"/>
      <c r="C54" s="478"/>
      <c r="D54" s="478"/>
      <c r="E54" s="478"/>
      <c r="F54" s="478"/>
      <c r="G54" s="241"/>
    </row>
    <row r="55" spans="1:7" ht="15.75" customHeight="1">
      <c r="A55" s="513"/>
      <c r="B55" s="512"/>
      <c r="C55" s="512"/>
      <c r="D55" s="512"/>
      <c r="E55" s="512"/>
      <c r="F55" s="512"/>
      <c r="G55" s="512"/>
    </row>
    <row r="56" spans="1:7" ht="15.75" customHeight="1">
      <c r="A56" s="611" t="s">
        <v>104</v>
      </c>
      <c r="B56" s="611" t="s">
        <v>229</v>
      </c>
      <c r="C56" s="611" t="s">
        <v>89</v>
      </c>
      <c r="D56" s="611" t="s">
        <v>105</v>
      </c>
      <c r="E56" s="611" t="s">
        <v>103</v>
      </c>
      <c r="F56" s="611" t="s">
        <v>571</v>
      </c>
      <c r="G56" s="611" t="s">
        <v>106</v>
      </c>
    </row>
    <row r="57" spans="1:7" ht="15.75" customHeight="1">
      <c r="A57" s="478"/>
      <c r="B57" s="514" t="s">
        <v>228</v>
      </c>
      <c r="C57" s="514" t="s">
        <v>415</v>
      </c>
      <c r="D57" s="514" t="s">
        <v>417</v>
      </c>
      <c r="E57" s="514"/>
      <c r="F57" s="514"/>
      <c r="G57" s="478"/>
    </row>
    <row r="58" spans="1:7" ht="15.75" customHeight="1">
      <c r="A58" s="515" t="s">
        <v>942</v>
      </c>
      <c r="B58" s="514"/>
      <c r="C58" s="514" t="s">
        <v>416</v>
      </c>
      <c r="D58" s="514" t="s">
        <v>407</v>
      </c>
      <c r="E58" s="514" t="s">
        <v>412</v>
      </c>
      <c r="F58" s="514" t="s">
        <v>414</v>
      </c>
      <c r="G58" s="478"/>
    </row>
    <row r="59" spans="1:7" ht="15.75" customHeight="1">
      <c r="A59" s="507"/>
      <c r="B59" s="514"/>
      <c r="C59" s="514" t="s">
        <v>413</v>
      </c>
      <c r="D59" s="514" t="s">
        <v>413</v>
      </c>
      <c r="E59" s="514" t="s">
        <v>413</v>
      </c>
      <c r="F59" s="514" t="s">
        <v>413</v>
      </c>
      <c r="G59" s="514" t="s">
        <v>78</v>
      </c>
    </row>
    <row r="60" spans="1:7" ht="45.95" customHeight="1">
      <c r="A60" s="1339" t="s">
        <v>794</v>
      </c>
      <c r="B60" s="1339">
        <f>SUM(C60:F60)</f>
        <v>-278636096</v>
      </c>
      <c r="C60" s="1337">
        <v>0</v>
      </c>
      <c r="D60" s="1339">
        <v>-278636096</v>
      </c>
      <c r="E60" s="1337">
        <v>0</v>
      </c>
      <c r="F60" s="1337">
        <v>0</v>
      </c>
      <c r="G60" s="1341" t="s">
        <v>895</v>
      </c>
    </row>
    <row r="61" spans="1:7" ht="41.1" customHeight="1">
      <c r="A61" s="1339" t="s">
        <v>745</v>
      </c>
      <c r="B61" s="1339">
        <f t="shared" ref="B61:B62" si="1">SUM(C61:F61)</f>
        <v>-401565723</v>
      </c>
      <c r="C61" s="1339">
        <v>-86415624</v>
      </c>
      <c r="D61" s="1339">
        <v>-310891455</v>
      </c>
      <c r="E61" s="1337">
        <v>0</v>
      </c>
      <c r="F61" s="1339">
        <v>-4258644</v>
      </c>
      <c r="G61" s="1341" t="s">
        <v>896</v>
      </c>
    </row>
    <row r="62" spans="1:7" ht="24.75" customHeight="1">
      <c r="A62" s="1339" t="s">
        <v>215</v>
      </c>
      <c r="B62" s="1339">
        <f t="shared" si="1"/>
        <v>-324980204</v>
      </c>
      <c r="C62" s="1339">
        <v>-267274356</v>
      </c>
      <c r="D62" s="1339">
        <v>-57600663</v>
      </c>
      <c r="E62" s="1337">
        <v>0</v>
      </c>
      <c r="F62" s="1339">
        <v>-105185</v>
      </c>
      <c r="G62" s="1339" t="s">
        <v>5</v>
      </c>
    </row>
    <row r="63" spans="1:7" ht="24.95" customHeight="1">
      <c r="A63" s="1315" t="s">
        <v>947</v>
      </c>
      <c r="B63" s="1309">
        <f>SUBTOTAL(9,B60:B62)</f>
        <v>-1005182023</v>
      </c>
      <c r="C63" s="1309">
        <f t="shared" ref="C63:F63" si="2">SUBTOTAL(9,C60:C62)</f>
        <v>-353689980</v>
      </c>
      <c r="D63" s="1309">
        <f t="shared" si="2"/>
        <v>-647128214</v>
      </c>
      <c r="E63" s="1309">
        <f t="shared" si="2"/>
        <v>0</v>
      </c>
      <c r="F63" s="1309">
        <f t="shared" si="2"/>
        <v>-4363829</v>
      </c>
      <c r="G63" s="1323"/>
    </row>
    <row r="64" spans="1:7" ht="24.95" customHeight="1">
      <c r="A64" s="1311" t="s">
        <v>663</v>
      </c>
      <c r="B64" s="1329">
        <f>SUM(C64:F64)</f>
        <v>-324980204</v>
      </c>
      <c r="C64" s="1329">
        <f>C62</f>
        <v>-267274356</v>
      </c>
      <c r="D64" s="1329">
        <f t="shared" ref="D64:F64" si="3">D62</f>
        <v>-57600663</v>
      </c>
      <c r="E64" s="1329">
        <f t="shared" si="3"/>
        <v>0</v>
      </c>
      <c r="F64" s="1329">
        <f t="shared" si="3"/>
        <v>-105185</v>
      </c>
      <c r="G64" s="1332"/>
    </row>
    <row r="65" spans="1:7" ht="24.95" customHeight="1">
      <c r="A65" s="1311" t="s">
        <v>0</v>
      </c>
      <c r="B65" s="1329"/>
      <c r="C65" s="1329"/>
      <c r="D65" s="1329"/>
      <c r="E65" s="1329"/>
      <c r="F65" s="1329"/>
      <c r="G65" s="1332"/>
    </row>
    <row r="66" spans="1:7" ht="24.95" customHeight="1" thickBot="1">
      <c r="A66" s="1316" t="s">
        <v>948</v>
      </c>
      <c r="B66" s="1313">
        <f>+B63-B64-B65</f>
        <v>-680201819</v>
      </c>
      <c r="C66" s="1313">
        <f>+C63-C64-C65</f>
        <v>-86415624</v>
      </c>
      <c r="D66" s="1313">
        <f>+D63-D64-D65</f>
        <v>-589527551</v>
      </c>
      <c r="E66" s="1313">
        <f>+E63-E64-E65</f>
        <v>0</v>
      </c>
      <c r="F66" s="1313">
        <f>+F63-F64-F65</f>
        <v>-4258644</v>
      </c>
      <c r="G66" s="1324"/>
    </row>
    <row r="67" spans="1:7" ht="24.95" customHeight="1" thickTop="1">
      <c r="A67" s="479"/>
      <c r="B67" s="1303"/>
      <c r="C67" s="1303"/>
      <c r="D67" s="1303"/>
      <c r="E67" s="1303"/>
      <c r="F67" s="1303"/>
      <c r="G67" s="1265"/>
    </row>
    <row r="68" spans="1:7" ht="15.75" customHeight="1">
      <c r="A68" s="1266" t="s">
        <v>104</v>
      </c>
      <c r="B68" s="1266" t="s">
        <v>229</v>
      </c>
      <c r="C68" s="1266" t="s">
        <v>89</v>
      </c>
      <c r="D68" s="1266" t="s">
        <v>105</v>
      </c>
      <c r="E68" s="1266" t="s">
        <v>103</v>
      </c>
      <c r="F68" s="1266" t="s">
        <v>571</v>
      </c>
      <c r="G68" s="1266" t="s">
        <v>106</v>
      </c>
    </row>
    <row r="69" spans="1:7" ht="15.75" customHeight="1">
      <c r="A69" s="478"/>
      <c r="B69" s="514" t="s">
        <v>228</v>
      </c>
      <c r="C69" s="514" t="s">
        <v>415</v>
      </c>
      <c r="D69" s="514" t="s">
        <v>417</v>
      </c>
      <c r="E69" s="514"/>
      <c r="F69" s="514"/>
      <c r="G69" s="478"/>
    </row>
    <row r="70" spans="1:7" ht="15.75" customHeight="1">
      <c r="A70" s="515" t="s">
        <v>944</v>
      </c>
      <c r="B70" s="514"/>
      <c r="C70" s="514" t="s">
        <v>416</v>
      </c>
      <c r="D70" s="514" t="s">
        <v>407</v>
      </c>
      <c r="E70" s="514" t="s">
        <v>412</v>
      </c>
      <c r="F70" s="514" t="s">
        <v>414</v>
      </c>
      <c r="G70" s="478"/>
    </row>
    <row r="71" spans="1:7" ht="15.75" customHeight="1">
      <c r="A71" s="507"/>
      <c r="B71" s="514"/>
      <c r="C71" s="514" t="s">
        <v>413</v>
      </c>
      <c r="D71" s="514" t="s">
        <v>413</v>
      </c>
      <c r="E71" s="514" t="s">
        <v>413</v>
      </c>
      <c r="F71" s="514" t="s">
        <v>413</v>
      </c>
      <c r="G71" s="514" t="s">
        <v>78</v>
      </c>
    </row>
    <row r="72" spans="1:7" ht="30">
      <c r="A72" s="1325" t="s">
        <v>794</v>
      </c>
      <c r="B72" s="1320">
        <f>SUM(C72:F72)</f>
        <v>-2629727733</v>
      </c>
      <c r="C72" s="1326">
        <v>-1369131152</v>
      </c>
      <c r="D72" s="1326">
        <v>-1247846528</v>
      </c>
      <c r="E72" s="1337">
        <v>0</v>
      </c>
      <c r="F72" s="1326">
        <v>-12750053</v>
      </c>
      <c r="G72" s="1341" t="s">
        <v>895</v>
      </c>
    </row>
    <row r="73" spans="1:7" ht="24.95" customHeight="1">
      <c r="A73" s="1308" t="s">
        <v>945</v>
      </c>
      <c r="B73" s="1309">
        <f>SUBTOTAL(9,B72:B72)</f>
        <v>-2629727733</v>
      </c>
      <c r="C73" s="1309">
        <f>SUM(C72:C72)</f>
        <v>-1369131152</v>
      </c>
      <c r="D73" s="1309">
        <f>SUM(D72:D72)</f>
        <v>-1247846528</v>
      </c>
      <c r="E73" s="1309">
        <f>SUM(E72:E72)</f>
        <v>0</v>
      </c>
      <c r="F73" s="1309">
        <f>SUM(F72:F72)</f>
        <v>-12750053</v>
      </c>
      <c r="G73" s="1310"/>
    </row>
    <row r="74" spans="1:7" ht="24.95" customHeight="1">
      <c r="A74" s="1311" t="s">
        <v>663</v>
      </c>
      <c r="B74" s="1304"/>
      <c r="C74" s="1305"/>
      <c r="D74" s="1305"/>
      <c r="E74" s="1305"/>
      <c r="F74" s="1305"/>
      <c r="G74" s="1306"/>
    </row>
    <row r="75" spans="1:7" ht="24.95" customHeight="1">
      <c r="A75" s="1311" t="s">
        <v>0</v>
      </c>
      <c r="B75" s="1304"/>
      <c r="C75" s="1307"/>
      <c r="D75" s="1307"/>
      <c r="E75" s="1307"/>
      <c r="F75" s="1307"/>
      <c r="G75" s="1306"/>
    </row>
    <row r="76" spans="1:7" ht="24.95" customHeight="1" thickBot="1">
      <c r="A76" s="1312" t="s">
        <v>946</v>
      </c>
      <c r="B76" s="1313">
        <f>+B73-B74-B75</f>
        <v>-2629727733</v>
      </c>
      <c r="C76" s="1313">
        <f>+C73-C74-C75</f>
        <v>-1369131152</v>
      </c>
      <c r="D76" s="1313">
        <f>+D73-D74-D75</f>
        <v>-1247846528</v>
      </c>
      <c r="E76" s="1313">
        <f>+E73-E74-E75</f>
        <v>0</v>
      </c>
      <c r="F76" s="1313">
        <f>+F73-F74-F75</f>
        <v>-12750053</v>
      </c>
      <c r="G76" s="1314"/>
    </row>
    <row r="77" spans="1:7" ht="35.1" customHeight="1" thickTop="1">
      <c r="A77" s="479" t="s">
        <v>420</v>
      </c>
      <c r="B77" s="479"/>
      <c r="C77" s="479"/>
      <c r="D77" s="1264"/>
      <c r="E77" s="503"/>
      <c r="F77" s="504"/>
      <c r="G77" s="1265"/>
    </row>
    <row r="78" spans="1:7" s="478" customFormat="1" ht="35.1" customHeight="1">
      <c r="A78" s="1406" t="s">
        <v>949</v>
      </c>
      <c r="B78" s="1407"/>
      <c r="C78" s="1407"/>
      <c r="D78" s="1407"/>
      <c r="E78" s="1407"/>
      <c r="F78" s="1407"/>
      <c r="G78" s="1407"/>
    </row>
    <row r="79" spans="1:7" ht="35.1" customHeight="1">
      <c r="A79" s="1406" t="s">
        <v>950</v>
      </c>
      <c r="B79" s="1407"/>
      <c r="C79" s="1407"/>
      <c r="D79" s="1407"/>
      <c r="E79" s="1407"/>
      <c r="F79" s="1407"/>
      <c r="G79" s="1407"/>
    </row>
    <row r="80" spans="1:7" ht="35.1" customHeight="1">
      <c r="A80" s="1406" t="s">
        <v>951</v>
      </c>
      <c r="B80" s="1407"/>
      <c r="C80" s="1407"/>
      <c r="D80" s="1407"/>
      <c r="E80" s="1407"/>
      <c r="F80" s="1407"/>
      <c r="G80" s="1407"/>
    </row>
    <row r="81" spans="1:7" ht="35.1" customHeight="1">
      <c r="A81" s="1406" t="s">
        <v>952</v>
      </c>
      <c r="B81" s="1407"/>
      <c r="C81" s="1407"/>
      <c r="D81" s="1407"/>
      <c r="E81" s="1407"/>
      <c r="F81" s="1407"/>
      <c r="G81" s="1407"/>
    </row>
    <row r="82" spans="1:7" ht="35.1" customHeight="1">
      <c r="A82" s="1406" t="s">
        <v>953</v>
      </c>
      <c r="B82" s="1407"/>
      <c r="C82" s="1407"/>
      <c r="D82" s="1407"/>
      <c r="E82" s="1407"/>
      <c r="F82" s="1407"/>
      <c r="G82" s="1407"/>
    </row>
    <row r="83" spans="1:7" ht="35.1" customHeight="1">
      <c r="A83" s="1406" t="s">
        <v>954</v>
      </c>
      <c r="B83" s="1407"/>
      <c r="C83" s="1407"/>
      <c r="D83" s="1407"/>
      <c r="E83" s="1407"/>
      <c r="F83" s="1407"/>
      <c r="G83" s="1407"/>
    </row>
    <row r="84" spans="1:7" ht="15.75" customHeight="1">
      <c r="A84" s="507"/>
      <c r="B84" s="478"/>
      <c r="C84" s="241"/>
      <c r="D84" s="241"/>
      <c r="E84" s="260"/>
      <c r="F84" s="260"/>
      <c r="G84" s="509"/>
    </row>
    <row r="85" spans="1:7" ht="15.75" customHeight="1">
      <c r="A85" s="611"/>
      <c r="B85" s="512"/>
      <c r="C85" s="512"/>
      <c r="D85" s="512"/>
      <c r="E85" s="512"/>
      <c r="F85" s="512"/>
      <c r="G85" s="512"/>
    </row>
    <row r="86" spans="1:7" ht="18" customHeight="1">
      <c r="A86" s="527" t="str">
        <f>A1</f>
        <v>Public Service Electric and Gas Company</v>
      </c>
      <c r="B86" s="528"/>
      <c r="C86" s="528"/>
      <c r="D86" s="528"/>
      <c r="E86" s="528"/>
      <c r="F86" s="528"/>
      <c r="G86" s="529"/>
    </row>
    <row r="87" spans="1:7" s="475" customFormat="1" ht="18" customHeight="1">
      <c r="A87" s="1409" t="s">
        <v>359</v>
      </c>
      <c r="B87" s="1409"/>
      <c r="C87" s="1409"/>
      <c r="D87" s="1409"/>
      <c r="E87" s="1409"/>
      <c r="F87" s="1409"/>
      <c r="G87" s="1409"/>
    </row>
    <row r="88" spans="1:7" s="475" customFormat="1" ht="18" customHeight="1">
      <c r="A88" s="1409" t="str">
        <f>+A3</f>
        <v>Attachment 1A - Accumulated Deferred Income Taxes (ADIT) Worksheet - December 31, 2019</v>
      </c>
      <c r="B88" s="1409"/>
      <c r="C88" s="1409"/>
      <c r="D88" s="1409"/>
      <c r="E88" s="1409"/>
      <c r="F88" s="1409"/>
      <c r="G88" s="1409"/>
    </row>
    <row r="89" spans="1:7" s="475" customFormat="1" ht="15.75" customHeight="1">
      <c r="A89" s="516"/>
      <c r="B89" s="477"/>
      <c r="C89" s="477"/>
      <c r="D89" s="477"/>
      <c r="E89" s="477"/>
      <c r="F89" s="473"/>
      <c r="G89" s="517"/>
    </row>
    <row r="90" spans="1:7" s="475" customFormat="1" ht="15.75" customHeight="1">
      <c r="A90" s="507"/>
      <c r="B90" s="478"/>
      <c r="C90" s="478"/>
      <c r="D90" s="478"/>
      <c r="E90" s="478"/>
      <c r="F90" s="515"/>
      <c r="G90" s="626" t="s">
        <v>699</v>
      </c>
    </row>
    <row r="91" spans="1:7" ht="15.75" customHeight="1">
      <c r="A91" s="507"/>
      <c r="B91" s="478"/>
      <c r="C91" s="478"/>
      <c r="D91" s="478"/>
      <c r="E91" s="478"/>
      <c r="F91" s="515"/>
      <c r="G91" s="509"/>
    </row>
    <row r="92" spans="1:7" ht="15.75" customHeight="1">
      <c r="A92" s="1266" t="s">
        <v>104</v>
      </c>
      <c r="B92" s="1266" t="s">
        <v>229</v>
      </c>
      <c r="C92" s="1266" t="s">
        <v>89</v>
      </c>
      <c r="D92" s="1266" t="s">
        <v>105</v>
      </c>
      <c r="E92" s="1266" t="s">
        <v>103</v>
      </c>
      <c r="F92" s="1266" t="s">
        <v>571</v>
      </c>
      <c r="G92" s="1266" t="s">
        <v>106</v>
      </c>
    </row>
    <row r="93" spans="1:7" ht="15.75" customHeight="1">
      <c r="A93" s="478"/>
      <c r="B93" s="514" t="s">
        <v>228</v>
      </c>
      <c r="C93" s="514" t="s">
        <v>415</v>
      </c>
      <c r="D93" s="514" t="s">
        <v>417</v>
      </c>
      <c r="E93" s="514"/>
      <c r="F93" s="514"/>
      <c r="G93" s="478"/>
    </row>
    <row r="94" spans="1:7" ht="15.75" customHeight="1">
      <c r="A94" s="515" t="s">
        <v>955</v>
      </c>
      <c r="B94" s="514"/>
      <c r="C94" s="514" t="s">
        <v>416</v>
      </c>
      <c r="D94" s="514" t="s">
        <v>407</v>
      </c>
      <c r="E94" s="514" t="s">
        <v>412</v>
      </c>
      <c r="F94" s="514" t="s">
        <v>414</v>
      </c>
      <c r="G94" s="478"/>
    </row>
    <row r="95" spans="1:7" ht="15.75" customHeight="1">
      <c r="A95" s="507"/>
      <c r="B95" s="514"/>
      <c r="C95" s="514" t="s">
        <v>413</v>
      </c>
      <c r="D95" s="514" t="s">
        <v>413</v>
      </c>
      <c r="E95" s="514" t="s">
        <v>413</v>
      </c>
      <c r="F95" s="514" t="s">
        <v>413</v>
      </c>
      <c r="G95" s="514" t="s">
        <v>78</v>
      </c>
    </row>
    <row r="96" spans="1:7" ht="24.75" customHeight="1">
      <c r="A96" s="1326" t="s">
        <v>795</v>
      </c>
      <c r="B96" s="1320">
        <f t="shared" ref="B96:B102" si="4">SUM(C96:F96)</f>
        <v>-35025805</v>
      </c>
      <c r="C96" s="1326">
        <v>-35025805</v>
      </c>
      <c r="D96" s="1337">
        <v>0</v>
      </c>
      <c r="E96" s="1337">
        <v>0</v>
      </c>
      <c r="F96" s="1337">
        <v>0</v>
      </c>
      <c r="G96" s="1319" t="s">
        <v>194</v>
      </c>
    </row>
    <row r="97" spans="1:7" ht="24.75" customHeight="1">
      <c r="A97" s="1326" t="s">
        <v>796</v>
      </c>
      <c r="B97" s="1320">
        <f t="shared" si="4"/>
        <v>-164616016</v>
      </c>
      <c r="C97" s="1326">
        <v>-164616016</v>
      </c>
      <c r="D97" s="1337">
        <v>0</v>
      </c>
      <c r="E97" s="1337">
        <v>0</v>
      </c>
      <c r="F97" s="1337">
        <v>0</v>
      </c>
      <c r="G97" s="1319" t="s">
        <v>195</v>
      </c>
    </row>
    <row r="98" spans="1:7" ht="24.75" customHeight="1">
      <c r="A98" s="1326" t="s">
        <v>797</v>
      </c>
      <c r="B98" s="1320">
        <f t="shared" si="4"/>
        <v>-7877723</v>
      </c>
      <c r="C98" s="1337">
        <v>0</v>
      </c>
      <c r="D98" s="1337">
        <v>0</v>
      </c>
      <c r="E98" s="1326">
        <v>-7877723</v>
      </c>
      <c r="F98" s="1337">
        <v>0</v>
      </c>
      <c r="G98" s="1319" t="s">
        <v>297</v>
      </c>
    </row>
    <row r="99" spans="1:7" ht="24.75" customHeight="1">
      <c r="A99" s="1326" t="s">
        <v>798</v>
      </c>
      <c r="B99" s="1320">
        <f t="shared" si="4"/>
        <v>-135633374</v>
      </c>
      <c r="C99" s="1326">
        <v>-135633374</v>
      </c>
      <c r="D99" s="1337">
        <v>0</v>
      </c>
      <c r="E99" s="1337">
        <v>0</v>
      </c>
      <c r="F99" s="1337">
        <v>0</v>
      </c>
      <c r="G99" s="1319" t="s">
        <v>587</v>
      </c>
    </row>
    <row r="100" spans="1:7" ht="24.75" customHeight="1">
      <c r="A100" s="1326" t="s">
        <v>793</v>
      </c>
      <c r="B100" s="1320">
        <f t="shared" si="4"/>
        <v>-41921377</v>
      </c>
      <c r="C100" s="1326">
        <v>-41921377</v>
      </c>
      <c r="D100" s="1337">
        <v>0</v>
      </c>
      <c r="E100" s="1337">
        <v>0</v>
      </c>
      <c r="F100" s="1337">
        <v>0</v>
      </c>
      <c r="G100" s="1319" t="s">
        <v>897</v>
      </c>
    </row>
    <row r="101" spans="1:7" ht="24.75" customHeight="1">
      <c r="A101" s="1326" t="s">
        <v>799</v>
      </c>
      <c r="B101" s="1320">
        <f t="shared" si="4"/>
        <v>-20035617</v>
      </c>
      <c r="C101" s="1326">
        <v>-20035617</v>
      </c>
      <c r="D101" s="1337">
        <v>0</v>
      </c>
      <c r="E101" s="1337">
        <v>0</v>
      </c>
      <c r="F101" s="1337">
        <v>0</v>
      </c>
      <c r="G101" s="1319" t="s">
        <v>684</v>
      </c>
    </row>
    <row r="102" spans="1:7" ht="24.75" customHeight="1">
      <c r="A102" s="1326" t="s">
        <v>800</v>
      </c>
      <c r="B102" s="1320">
        <f t="shared" si="4"/>
        <v>-245415123</v>
      </c>
      <c r="C102" s="1337">
        <v>0</v>
      </c>
      <c r="D102" s="1337">
        <v>0</v>
      </c>
      <c r="E102" s="1326">
        <v>-245415123</v>
      </c>
      <c r="F102" s="1337">
        <v>0</v>
      </c>
      <c r="G102" s="1319" t="s">
        <v>6</v>
      </c>
    </row>
    <row r="103" spans="1:7" ht="24.95" customHeight="1">
      <c r="A103" s="1308" t="s">
        <v>299</v>
      </c>
      <c r="B103" s="1327">
        <f>SUBTOTAL(9,B96:B102)</f>
        <v>-650525035</v>
      </c>
      <c r="C103" s="1327">
        <f>SUM(C96:C102)</f>
        <v>-397232189</v>
      </c>
      <c r="D103" s="1327">
        <f>SUM(D96:D102)</f>
        <v>0</v>
      </c>
      <c r="E103" s="1327">
        <f>SUM(E96:E102)</f>
        <v>-253292846</v>
      </c>
      <c r="F103" s="1327">
        <f>SUM(F96:F102)</f>
        <v>0</v>
      </c>
      <c r="G103" s="1328"/>
    </row>
    <row r="104" spans="1:7" ht="24.95" customHeight="1">
      <c r="A104" s="1311" t="s">
        <v>663</v>
      </c>
      <c r="B104" s="1334">
        <f>SUM(C104:F104)</f>
        <v>-245415123</v>
      </c>
      <c r="C104" s="1334"/>
      <c r="D104" s="1334"/>
      <c r="E104" s="1334">
        <f>SUM(E102)</f>
        <v>-245415123</v>
      </c>
      <c r="F104" s="1334"/>
      <c r="G104" s="1335"/>
    </row>
    <row r="105" spans="1:7" ht="24.95" customHeight="1">
      <c r="A105" s="1311" t="s">
        <v>0</v>
      </c>
      <c r="B105" s="1334"/>
      <c r="C105" s="1334"/>
      <c r="D105" s="1334"/>
      <c r="E105" s="1334"/>
      <c r="F105" s="1334"/>
      <c r="G105" s="1335"/>
    </row>
    <row r="106" spans="1:7" ht="24.95" customHeight="1" thickBot="1">
      <c r="A106" s="1312" t="s">
        <v>228</v>
      </c>
      <c r="B106" s="1313">
        <f>+B103-B104-B105</f>
        <v>-405109912</v>
      </c>
      <c r="C106" s="1313">
        <f>+C103-C104-C105</f>
        <v>-397232189</v>
      </c>
      <c r="D106" s="1313">
        <f>+D103-D104-D105</f>
        <v>0</v>
      </c>
      <c r="E106" s="1313">
        <f>+E103-E104-E105</f>
        <v>-7877723</v>
      </c>
      <c r="F106" s="1313">
        <f>+F103-F104-F105</f>
        <v>0</v>
      </c>
      <c r="G106" s="1324"/>
    </row>
    <row r="107" spans="1:7" s="478" customFormat="1" ht="35.1" customHeight="1" thickTop="1">
      <c r="A107" s="479" t="s">
        <v>419</v>
      </c>
      <c r="B107" s="241"/>
      <c r="C107" s="241"/>
      <c r="D107" s="260"/>
      <c r="E107" s="260"/>
      <c r="G107" s="519"/>
    </row>
    <row r="108" spans="1:7" s="478" customFormat="1" ht="35.1" customHeight="1">
      <c r="A108" s="1406" t="s">
        <v>579</v>
      </c>
      <c r="B108" s="1407"/>
      <c r="C108" s="1407"/>
      <c r="D108" s="1407"/>
      <c r="E108" s="1407"/>
      <c r="F108" s="1407"/>
      <c r="G108" s="1407"/>
    </row>
    <row r="109" spans="1:7" s="478" customFormat="1" ht="35.1" customHeight="1">
      <c r="A109" s="1406" t="s">
        <v>580</v>
      </c>
      <c r="B109" s="1407"/>
      <c r="C109" s="1407"/>
      <c r="D109" s="1407"/>
      <c r="E109" s="1407"/>
      <c r="F109" s="1407"/>
      <c r="G109" s="1407"/>
    </row>
    <row r="110" spans="1:7" ht="35.1" customHeight="1">
      <c r="A110" s="1406" t="s">
        <v>165</v>
      </c>
      <c r="B110" s="1407"/>
      <c r="C110" s="1407"/>
      <c r="D110" s="1407"/>
      <c r="E110" s="1407"/>
      <c r="F110" s="1407"/>
      <c r="G110" s="1407"/>
    </row>
    <row r="111" spans="1:7" ht="35.1" customHeight="1">
      <c r="A111" s="1406" t="s">
        <v>174</v>
      </c>
      <c r="B111" s="1407"/>
      <c r="C111" s="1407"/>
      <c r="D111" s="1407"/>
      <c r="E111" s="1407"/>
      <c r="F111" s="1407"/>
      <c r="G111" s="1407"/>
    </row>
    <row r="112" spans="1:7" ht="35.1" customHeight="1">
      <c r="A112" s="1406" t="s">
        <v>594</v>
      </c>
      <c r="B112" s="1407"/>
      <c r="C112" s="1407"/>
      <c r="D112" s="1407"/>
      <c r="E112" s="1407"/>
      <c r="F112" s="1407"/>
      <c r="G112" s="1407"/>
    </row>
    <row r="113" spans="1:7" ht="35.1" customHeight="1">
      <c r="A113" s="507"/>
      <c r="B113" s="478"/>
      <c r="C113" s="478"/>
      <c r="D113" s="478"/>
      <c r="E113" s="478"/>
      <c r="F113" s="478"/>
      <c r="G113" s="478"/>
    </row>
    <row r="114" spans="1:7" ht="35.1" customHeight="1">
      <c r="A114" s="520"/>
      <c r="B114" s="521"/>
      <c r="C114" s="521"/>
      <c r="D114" s="521"/>
      <c r="E114" s="521"/>
      <c r="F114" s="521"/>
      <c r="G114" s="521"/>
    </row>
    <row r="115" spans="1:7" ht="15.75">
      <c r="A115" s="1405"/>
      <c r="B115" s="1405"/>
      <c r="C115" s="1405"/>
      <c r="D115" s="1405"/>
      <c r="E115" s="1405"/>
      <c r="F115" s="1405"/>
      <c r="G115" s="1405"/>
    </row>
    <row r="116" spans="1:7" ht="15.75" customHeight="1">
      <c r="A116" s="241"/>
      <c r="B116" s="241"/>
      <c r="C116" s="241"/>
      <c r="D116" s="241"/>
      <c r="E116" s="241"/>
      <c r="F116" s="241"/>
      <c r="G116" s="241"/>
    </row>
    <row r="117" spans="1:7" ht="15.75" customHeight="1">
      <c r="A117" s="241"/>
      <c r="B117" s="241"/>
      <c r="C117" s="241"/>
      <c r="D117" s="241"/>
      <c r="E117" s="241"/>
      <c r="F117" s="241"/>
      <c r="G117" s="241"/>
    </row>
    <row r="118" spans="1:7">
      <c r="A118" s="241"/>
      <c r="B118" s="241"/>
      <c r="C118" s="241"/>
      <c r="D118" s="241"/>
      <c r="E118" s="241"/>
      <c r="F118" s="241"/>
      <c r="G118" s="241"/>
    </row>
    <row r="119" spans="1:7" ht="15.75">
      <c r="A119" s="479"/>
      <c r="B119" s="241"/>
      <c r="C119" s="522"/>
      <c r="D119" s="522"/>
      <c r="E119" s="522"/>
      <c r="F119" s="522"/>
      <c r="G119" s="522"/>
    </row>
    <row r="120" spans="1:7" ht="15.75">
      <c r="A120" s="479"/>
      <c r="B120" s="241"/>
      <c r="C120" s="522"/>
      <c r="D120" s="522"/>
      <c r="E120" s="522"/>
      <c r="F120" s="522"/>
      <c r="G120" s="522"/>
    </row>
    <row r="121" spans="1:7">
      <c r="A121" s="523"/>
      <c r="B121" s="241"/>
      <c r="C121" s="260"/>
      <c r="D121" s="260"/>
      <c r="E121" s="241"/>
      <c r="F121" s="241"/>
      <c r="G121" s="241"/>
    </row>
    <row r="122" spans="1:7">
      <c r="A122" s="523"/>
      <c r="B122" s="241"/>
      <c r="C122" s="76"/>
      <c r="D122" s="76"/>
      <c r="E122" s="241"/>
      <c r="F122" s="241"/>
      <c r="G122" s="241"/>
    </row>
    <row r="123" spans="1:7">
      <c r="A123" s="523"/>
      <c r="B123" s="241"/>
      <c r="C123" s="76"/>
      <c r="D123" s="76"/>
      <c r="E123" s="241"/>
      <c r="F123" s="241"/>
      <c r="G123" s="241"/>
    </row>
    <row r="124" spans="1:7">
      <c r="A124" s="523"/>
      <c r="B124" s="241"/>
      <c r="C124" s="76"/>
      <c r="D124" s="76"/>
      <c r="E124" s="241"/>
      <c r="F124" s="241"/>
      <c r="G124" s="241"/>
    </row>
    <row r="125" spans="1:7">
      <c r="A125" s="523"/>
      <c r="B125" s="241"/>
      <c r="C125" s="76"/>
      <c r="D125" s="76"/>
      <c r="E125" s="241"/>
      <c r="F125" s="241"/>
      <c r="G125" s="241"/>
    </row>
    <row r="126" spans="1:7">
      <c r="A126" s="523"/>
      <c r="B126" s="241"/>
      <c r="C126" s="76"/>
      <c r="D126" s="76"/>
      <c r="E126" s="241"/>
      <c r="F126" s="241"/>
      <c r="G126" s="241"/>
    </row>
    <row r="127" spans="1:7">
      <c r="A127" s="523"/>
      <c r="B127" s="241"/>
      <c r="C127" s="76"/>
      <c r="D127" s="76"/>
      <c r="E127" s="241"/>
      <c r="F127" s="241"/>
      <c r="G127" s="241"/>
    </row>
    <row r="128" spans="1:7">
      <c r="A128" s="523"/>
      <c r="B128" s="241"/>
      <c r="C128" s="76"/>
      <c r="D128" s="76"/>
      <c r="E128" s="241"/>
      <c r="F128" s="241"/>
      <c r="G128" s="241"/>
    </row>
    <row r="129" spans="1:7">
      <c r="A129" s="523"/>
      <c r="B129" s="241"/>
      <c r="C129" s="76"/>
      <c r="D129" s="76"/>
      <c r="E129" s="241"/>
      <c r="F129" s="241"/>
      <c r="G129" s="241"/>
    </row>
    <row r="130" spans="1:7">
      <c r="A130" s="523"/>
      <c r="B130" s="241"/>
      <c r="C130" s="76"/>
      <c r="D130" s="76"/>
      <c r="E130" s="241"/>
      <c r="F130" s="241"/>
      <c r="G130" s="241"/>
    </row>
    <row r="131" spans="1:7">
      <c r="A131" s="523"/>
      <c r="B131" s="241"/>
      <c r="C131" s="76"/>
      <c r="D131" s="76"/>
      <c r="E131" s="241"/>
      <c r="F131" s="241"/>
      <c r="G131" s="241"/>
    </row>
    <row r="132" spans="1:7">
      <c r="A132" s="241"/>
      <c r="B132" s="241"/>
      <c r="C132" s="76"/>
      <c r="D132" s="76"/>
      <c r="E132" s="241"/>
      <c r="F132" s="241"/>
      <c r="G132" s="241"/>
    </row>
    <row r="133" spans="1:7">
      <c r="A133" s="523"/>
      <c r="B133" s="241"/>
      <c r="C133" s="76"/>
      <c r="D133" s="76"/>
      <c r="E133" s="241"/>
      <c r="F133" s="241"/>
      <c r="G133" s="241"/>
    </row>
    <row r="134" spans="1:7">
      <c r="A134" s="241"/>
      <c r="B134" s="241"/>
      <c r="C134" s="76"/>
      <c r="D134" s="76"/>
      <c r="E134" s="241"/>
      <c r="F134" s="241"/>
      <c r="G134" s="241"/>
    </row>
    <row r="135" spans="1:7">
      <c r="A135" s="523"/>
      <c r="B135" s="241"/>
      <c r="C135" s="241"/>
      <c r="D135" s="241"/>
      <c r="E135" s="241"/>
      <c r="F135" s="241"/>
      <c r="G135" s="241"/>
    </row>
    <row r="136" spans="1:7">
      <c r="A136" s="523"/>
      <c r="B136" s="241"/>
      <c r="C136" s="241"/>
      <c r="D136" s="241"/>
      <c r="E136" s="241"/>
      <c r="F136" s="241"/>
      <c r="G136" s="241"/>
    </row>
    <row r="137" spans="1:7">
      <c r="A137" s="523"/>
      <c r="B137" s="241"/>
      <c r="C137" s="241"/>
      <c r="D137" s="241"/>
      <c r="E137" s="241"/>
      <c r="F137" s="241"/>
      <c r="G137" s="241"/>
    </row>
    <row r="138" spans="1:7">
      <c r="A138" s="523"/>
      <c r="B138" s="241"/>
      <c r="C138" s="241"/>
      <c r="D138" s="241"/>
      <c r="E138" s="241"/>
      <c r="F138" s="241"/>
      <c r="G138" s="241"/>
    </row>
    <row r="139" spans="1:7">
      <c r="A139" s="523"/>
      <c r="B139" s="241"/>
      <c r="C139" s="241"/>
      <c r="D139" s="241"/>
      <c r="E139" s="241"/>
      <c r="F139" s="241"/>
      <c r="G139" s="241"/>
    </row>
    <row r="140" spans="1:7">
      <c r="A140" s="523"/>
      <c r="B140" s="241"/>
      <c r="C140" s="241"/>
      <c r="D140" s="241"/>
      <c r="E140" s="241"/>
      <c r="F140" s="241"/>
      <c r="G140" s="241"/>
    </row>
    <row r="141" spans="1:7">
      <c r="A141" s="523"/>
      <c r="B141" s="241"/>
      <c r="C141" s="241"/>
      <c r="D141" s="241"/>
      <c r="E141" s="241"/>
      <c r="F141" s="241"/>
      <c r="G141" s="241"/>
    </row>
    <row r="142" spans="1:7">
      <c r="A142" s="523"/>
      <c r="B142" s="241"/>
      <c r="C142" s="241"/>
      <c r="D142" s="241"/>
      <c r="E142" s="241"/>
      <c r="F142" s="241"/>
      <c r="G142" s="241"/>
    </row>
    <row r="143" spans="1:7">
      <c r="A143" s="523"/>
      <c r="B143" s="241"/>
      <c r="C143" s="241"/>
      <c r="D143" s="241"/>
      <c r="E143" s="241"/>
      <c r="F143" s="241"/>
      <c r="G143" s="241"/>
    </row>
    <row r="144" spans="1:7">
      <c r="A144" s="523"/>
      <c r="B144" s="241"/>
      <c r="C144" s="241"/>
      <c r="D144" s="241"/>
      <c r="E144" s="241"/>
      <c r="F144" s="241"/>
      <c r="G144" s="241"/>
    </row>
    <row r="145" spans="1:7">
      <c r="A145" s="523"/>
      <c r="B145" s="241"/>
      <c r="C145" s="241"/>
      <c r="D145" s="241"/>
      <c r="E145" s="241"/>
      <c r="F145" s="241"/>
      <c r="G145" s="241"/>
    </row>
    <row r="146" spans="1:7">
      <c r="A146" s="523"/>
      <c r="B146" s="241"/>
      <c r="C146" s="241"/>
      <c r="D146" s="241"/>
      <c r="E146" s="241"/>
      <c r="F146" s="241"/>
      <c r="G146" s="241"/>
    </row>
    <row r="147" spans="1:7">
      <c r="A147" s="523"/>
      <c r="B147" s="241"/>
      <c r="C147" s="241"/>
      <c r="D147" s="241"/>
      <c r="E147" s="241"/>
      <c r="F147" s="241"/>
      <c r="G147" s="241"/>
    </row>
    <row r="148" spans="1:7">
      <c r="A148" s="523"/>
      <c r="B148" s="241"/>
      <c r="C148" s="241"/>
      <c r="D148" s="241"/>
      <c r="E148" s="241"/>
      <c r="F148" s="241"/>
      <c r="G148" s="241"/>
    </row>
    <row r="149" spans="1:7">
      <c r="A149" s="523"/>
      <c r="B149" s="241"/>
      <c r="C149" s="241"/>
      <c r="D149" s="241"/>
      <c r="E149" s="241"/>
      <c r="F149" s="241"/>
      <c r="G149" s="241"/>
    </row>
    <row r="150" spans="1:7">
      <c r="A150" s="523"/>
      <c r="B150" s="241"/>
      <c r="C150" s="241"/>
      <c r="D150" s="241"/>
      <c r="E150" s="241"/>
      <c r="F150" s="241"/>
      <c r="G150" s="241"/>
    </row>
    <row r="151" spans="1:7">
      <c r="A151" s="523"/>
      <c r="B151" s="241"/>
      <c r="C151" s="241"/>
      <c r="D151" s="241"/>
      <c r="E151" s="241"/>
      <c r="F151" s="241"/>
      <c r="G151" s="241"/>
    </row>
    <row r="152" spans="1:7">
      <c r="A152" s="523"/>
      <c r="B152" s="241"/>
      <c r="C152" s="241"/>
      <c r="D152" s="241"/>
      <c r="E152" s="241"/>
      <c r="F152" s="241"/>
      <c r="G152" s="241"/>
    </row>
    <row r="153" spans="1:7">
      <c r="A153" s="523"/>
      <c r="B153" s="241"/>
      <c r="C153" s="241"/>
      <c r="D153" s="241"/>
      <c r="E153" s="241"/>
      <c r="F153" s="241"/>
      <c r="G153" s="241"/>
    </row>
    <row r="154" spans="1:7">
      <c r="A154" s="523"/>
      <c r="B154" s="241"/>
      <c r="C154" s="241"/>
      <c r="D154" s="241"/>
      <c r="E154" s="241"/>
      <c r="F154" s="241"/>
      <c r="G154" s="241"/>
    </row>
    <row r="155" spans="1:7">
      <c r="A155" s="523"/>
      <c r="B155" s="241"/>
      <c r="C155" s="241"/>
      <c r="D155" s="241"/>
      <c r="E155" s="241"/>
      <c r="F155" s="241"/>
      <c r="G155" s="241"/>
    </row>
    <row r="156" spans="1:7">
      <c r="A156" s="523"/>
      <c r="B156" s="241"/>
      <c r="C156" s="241"/>
      <c r="D156" s="241"/>
      <c r="E156" s="241"/>
      <c r="F156" s="241"/>
      <c r="G156" s="241"/>
    </row>
    <row r="157" spans="1:7">
      <c r="A157" s="523"/>
      <c r="B157" s="241"/>
      <c r="C157" s="241"/>
      <c r="D157" s="241"/>
      <c r="E157" s="241"/>
      <c r="F157" s="241"/>
      <c r="G157" s="241"/>
    </row>
    <row r="158" spans="1:7">
      <c r="A158" s="523"/>
      <c r="B158" s="241"/>
      <c r="C158" s="241"/>
      <c r="D158" s="241"/>
      <c r="E158" s="241"/>
      <c r="F158" s="241"/>
      <c r="G158" s="241"/>
    </row>
    <row r="159" spans="1:7">
      <c r="A159" s="523"/>
      <c r="B159" s="241"/>
      <c r="C159" s="241"/>
      <c r="D159" s="241"/>
      <c r="E159" s="241"/>
      <c r="F159" s="241"/>
      <c r="G159" s="241"/>
    </row>
    <row r="160" spans="1:7">
      <c r="A160" s="523"/>
      <c r="B160" s="241"/>
      <c r="C160" s="241"/>
      <c r="D160" s="241"/>
      <c r="E160" s="241"/>
      <c r="F160" s="241"/>
      <c r="G160" s="241"/>
    </row>
    <row r="161" spans="1:7">
      <c r="A161" s="523"/>
      <c r="B161" s="241"/>
      <c r="C161" s="241"/>
      <c r="D161" s="241"/>
      <c r="E161" s="241"/>
      <c r="F161" s="241"/>
      <c r="G161" s="241"/>
    </row>
    <row r="162" spans="1:7">
      <c r="A162" s="523"/>
      <c r="B162" s="241"/>
      <c r="C162" s="241"/>
      <c r="D162" s="241"/>
      <c r="E162" s="241"/>
      <c r="F162" s="241"/>
      <c r="G162" s="241"/>
    </row>
    <row r="163" spans="1:7">
      <c r="A163" s="523"/>
      <c r="B163" s="241"/>
      <c r="C163" s="241"/>
      <c r="D163" s="241"/>
      <c r="E163" s="241"/>
      <c r="F163" s="241"/>
      <c r="G163" s="241"/>
    </row>
    <row r="164" spans="1:7">
      <c r="A164" s="523"/>
      <c r="B164" s="241"/>
      <c r="C164" s="241"/>
      <c r="D164" s="241"/>
      <c r="E164" s="241"/>
      <c r="F164" s="241"/>
      <c r="G164" s="241"/>
    </row>
    <row r="165" spans="1:7">
      <c r="A165" s="523"/>
      <c r="B165" s="241"/>
      <c r="C165" s="241"/>
      <c r="D165" s="241"/>
      <c r="E165" s="241"/>
      <c r="F165" s="241"/>
      <c r="G165" s="241"/>
    </row>
    <row r="166" spans="1:7">
      <c r="A166" s="523"/>
      <c r="B166" s="241"/>
      <c r="C166" s="241"/>
      <c r="D166" s="241"/>
      <c r="E166" s="241"/>
      <c r="F166" s="241"/>
      <c r="G166" s="241"/>
    </row>
    <row r="167" spans="1:7">
      <c r="A167" s="523"/>
      <c r="B167" s="241"/>
      <c r="C167" s="241"/>
      <c r="D167" s="241"/>
      <c r="E167" s="241"/>
      <c r="F167" s="241"/>
      <c r="G167" s="241"/>
    </row>
    <row r="168" spans="1:7">
      <c r="A168" s="523"/>
      <c r="B168" s="241"/>
      <c r="C168" s="241"/>
      <c r="D168" s="241"/>
      <c r="E168" s="241"/>
      <c r="F168" s="241"/>
      <c r="G168" s="241"/>
    </row>
    <row r="169" spans="1:7">
      <c r="A169" s="523"/>
      <c r="B169" s="241"/>
      <c r="C169" s="241"/>
      <c r="D169" s="241"/>
      <c r="E169" s="241"/>
      <c r="F169" s="241"/>
      <c r="G169" s="241"/>
    </row>
    <row r="170" spans="1:7">
      <c r="A170" s="523"/>
      <c r="B170" s="241"/>
      <c r="C170" s="241"/>
      <c r="D170" s="241"/>
      <c r="E170" s="241"/>
      <c r="F170" s="241"/>
      <c r="G170" s="241"/>
    </row>
    <row r="171" spans="1:7">
      <c r="A171" s="523"/>
      <c r="B171" s="241"/>
      <c r="C171" s="241"/>
      <c r="D171" s="241"/>
      <c r="E171" s="241"/>
      <c r="F171" s="241"/>
      <c r="G171" s="241"/>
    </row>
    <row r="172" spans="1:7">
      <c r="A172" s="523"/>
      <c r="B172" s="241"/>
      <c r="C172" s="241"/>
      <c r="D172" s="241"/>
      <c r="E172" s="241"/>
      <c r="F172" s="241"/>
      <c r="G172" s="241"/>
    </row>
    <row r="173" spans="1:7">
      <c r="A173" s="523"/>
      <c r="B173" s="241"/>
      <c r="C173" s="241"/>
      <c r="D173" s="241"/>
      <c r="E173" s="241"/>
      <c r="F173" s="241"/>
      <c r="G173" s="241"/>
    </row>
    <row r="174" spans="1:7">
      <c r="A174" s="523"/>
      <c r="B174" s="241"/>
      <c r="C174" s="241"/>
      <c r="D174" s="241"/>
      <c r="E174" s="241"/>
      <c r="F174" s="241"/>
      <c r="G174" s="241"/>
    </row>
    <row r="175" spans="1:7">
      <c r="A175" s="523"/>
      <c r="B175" s="241"/>
      <c r="C175" s="241"/>
      <c r="D175" s="241"/>
      <c r="E175" s="241"/>
      <c r="F175" s="241"/>
      <c r="G175" s="241"/>
    </row>
    <row r="176" spans="1:7">
      <c r="A176" s="523"/>
      <c r="B176" s="241"/>
      <c r="C176" s="241"/>
      <c r="D176" s="241"/>
      <c r="E176" s="241"/>
      <c r="F176" s="241"/>
      <c r="G176" s="241"/>
    </row>
    <row r="177" spans="1:7">
      <c r="A177" s="523"/>
      <c r="B177" s="241"/>
      <c r="C177" s="241"/>
      <c r="D177" s="241"/>
      <c r="E177" s="241"/>
      <c r="F177" s="241"/>
      <c r="G177" s="241"/>
    </row>
    <row r="178" spans="1:7">
      <c r="A178" s="523"/>
      <c r="B178" s="241"/>
      <c r="C178" s="241"/>
      <c r="D178" s="241"/>
      <c r="E178" s="241"/>
      <c r="F178" s="241"/>
      <c r="G178" s="241"/>
    </row>
    <row r="179" spans="1:7">
      <c r="A179" s="523"/>
      <c r="B179" s="241"/>
      <c r="C179" s="241"/>
      <c r="D179" s="241"/>
      <c r="E179" s="241"/>
      <c r="F179" s="241"/>
      <c r="G179" s="241"/>
    </row>
    <row r="180" spans="1:7">
      <c r="A180" s="523"/>
      <c r="B180" s="241"/>
      <c r="C180" s="241"/>
      <c r="D180" s="241"/>
      <c r="E180" s="241"/>
      <c r="F180" s="241"/>
      <c r="G180" s="241"/>
    </row>
    <row r="181" spans="1:7">
      <c r="A181" s="523"/>
      <c r="B181" s="241"/>
      <c r="C181" s="241"/>
      <c r="D181" s="241"/>
      <c r="E181" s="241"/>
      <c r="F181" s="241"/>
      <c r="G181" s="241"/>
    </row>
    <row r="182" spans="1:7">
      <c r="A182" s="523"/>
      <c r="B182" s="241"/>
      <c r="C182" s="241"/>
      <c r="D182" s="241"/>
      <c r="E182" s="241"/>
      <c r="F182" s="241"/>
      <c r="G182" s="241"/>
    </row>
    <row r="183" spans="1:7">
      <c r="A183" s="523"/>
      <c r="B183" s="241"/>
      <c r="C183" s="241"/>
      <c r="D183" s="241"/>
      <c r="E183" s="241"/>
      <c r="F183" s="241"/>
      <c r="G183" s="241"/>
    </row>
    <row r="184" spans="1:7">
      <c r="A184" s="523"/>
      <c r="B184" s="241"/>
      <c r="C184" s="241"/>
      <c r="D184" s="241"/>
      <c r="E184" s="241"/>
      <c r="F184" s="241"/>
      <c r="G184" s="241"/>
    </row>
    <row r="185" spans="1:7">
      <c r="A185" s="523"/>
      <c r="B185" s="241"/>
      <c r="C185" s="241"/>
      <c r="D185" s="241"/>
      <c r="E185" s="241"/>
      <c r="F185" s="241"/>
      <c r="G185" s="241"/>
    </row>
    <row r="186" spans="1:7">
      <c r="A186" s="523"/>
      <c r="B186" s="241"/>
      <c r="C186" s="241"/>
      <c r="D186" s="241"/>
      <c r="E186" s="241"/>
      <c r="F186" s="241"/>
      <c r="G186" s="241"/>
    </row>
    <row r="187" spans="1:7">
      <c r="A187" s="523"/>
      <c r="B187" s="241"/>
      <c r="C187" s="241"/>
      <c r="D187" s="241"/>
      <c r="E187" s="241"/>
      <c r="F187" s="241"/>
      <c r="G187" s="241"/>
    </row>
    <row r="188" spans="1:7">
      <c r="A188" s="523"/>
      <c r="B188" s="241"/>
      <c r="C188" s="241"/>
      <c r="D188" s="241"/>
      <c r="E188" s="241"/>
      <c r="F188" s="241"/>
      <c r="G188" s="241"/>
    </row>
    <row r="189" spans="1:7">
      <c r="A189" s="523"/>
      <c r="B189" s="241"/>
      <c r="C189" s="241"/>
      <c r="D189" s="241"/>
      <c r="E189" s="241"/>
      <c r="F189" s="241"/>
      <c r="G189" s="241"/>
    </row>
    <row r="190" spans="1:7">
      <c r="A190" s="523"/>
      <c r="B190" s="241"/>
      <c r="C190" s="241"/>
      <c r="D190" s="241"/>
      <c r="E190" s="241"/>
      <c r="F190" s="241"/>
      <c r="G190" s="241"/>
    </row>
    <row r="191" spans="1:7">
      <c r="A191" s="523"/>
      <c r="B191" s="241"/>
      <c r="C191" s="241"/>
      <c r="D191" s="241"/>
      <c r="E191" s="241"/>
      <c r="F191" s="241"/>
      <c r="G191" s="241"/>
    </row>
    <row r="192" spans="1:7">
      <c r="A192" s="523"/>
      <c r="B192" s="241"/>
      <c r="C192" s="241"/>
      <c r="D192" s="241"/>
      <c r="E192" s="241"/>
      <c r="F192" s="241"/>
      <c r="G192" s="241"/>
    </row>
    <row r="193" spans="1:7">
      <c r="A193" s="523"/>
      <c r="B193" s="241"/>
      <c r="C193" s="241"/>
      <c r="D193" s="241"/>
      <c r="E193" s="241"/>
      <c r="F193" s="241"/>
      <c r="G193" s="241"/>
    </row>
    <row r="194" spans="1:7">
      <c r="A194" s="523"/>
      <c r="B194" s="241"/>
      <c r="C194" s="241"/>
      <c r="D194" s="241"/>
      <c r="E194" s="241"/>
      <c r="F194" s="241"/>
      <c r="G194" s="241"/>
    </row>
    <row r="195" spans="1:7">
      <c r="A195" s="523"/>
      <c r="B195" s="241"/>
      <c r="C195" s="241"/>
      <c r="D195" s="241"/>
      <c r="E195" s="241"/>
      <c r="F195" s="241"/>
      <c r="G195" s="241"/>
    </row>
    <row r="196" spans="1:7">
      <c r="A196" s="523"/>
      <c r="B196" s="241"/>
      <c r="C196" s="241"/>
      <c r="D196" s="241"/>
      <c r="E196" s="241"/>
      <c r="F196" s="241"/>
      <c r="G196" s="241"/>
    </row>
    <row r="197" spans="1:7">
      <c r="A197" s="523"/>
      <c r="B197" s="241"/>
      <c r="C197" s="241"/>
      <c r="D197" s="241"/>
      <c r="E197" s="241"/>
      <c r="F197" s="241"/>
      <c r="G197" s="241"/>
    </row>
    <row r="198" spans="1:7">
      <c r="A198" s="523"/>
      <c r="B198" s="241"/>
      <c r="C198" s="241"/>
      <c r="D198" s="241"/>
      <c r="E198" s="241"/>
      <c r="F198" s="241"/>
      <c r="G198" s="241"/>
    </row>
    <row r="199" spans="1:7">
      <c r="A199" s="523"/>
      <c r="B199" s="241"/>
      <c r="C199" s="241"/>
      <c r="D199" s="241"/>
      <c r="E199" s="241"/>
      <c r="F199" s="241"/>
      <c r="G199" s="241"/>
    </row>
    <row r="200" spans="1:7">
      <c r="A200" s="523"/>
      <c r="B200" s="241"/>
      <c r="C200" s="241"/>
      <c r="D200" s="241"/>
      <c r="E200" s="241"/>
      <c r="F200" s="241"/>
      <c r="G200" s="241"/>
    </row>
    <row r="201" spans="1:7">
      <c r="A201" s="523"/>
      <c r="B201" s="241"/>
      <c r="C201" s="241"/>
      <c r="D201" s="241"/>
      <c r="E201" s="241"/>
      <c r="F201" s="241"/>
      <c r="G201" s="241"/>
    </row>
    <row r="202" spans="1:7">
      <c r="A202" s="523"/>
      <c r="B202" s="241"/>
      <c r="C202" s="241"/>
      <c r="D202" s="241"/>
      <c r="E202" s="241"/>
      <c r="F202" s="241"/>
      <c r="G202" s="241"/>
    </row>
    <row r="203" spans="1:7">
      <c r="A203" s="523"/>
      <c r="B203" s="241"/>
      <c r="C203" s="241"/>
      <c r="D203" s="241"/>
      <c r="E203" s="241"/>
      <c r="F203" s="241"/>
      <c r="G203" s="241"/>
    </row>
    <row r="204" spans="1:7">
      <c r="A204" s="523"/>
      <c r="B204" s="241"/>
      <c r="C204" s="241"/>
      <c r="D204" s="241"/>
      <c r="E204" s="241"/>
      <c r="F204" s="241"/>
      <c r="G204" s="241"/>
    </row>
    <row r="205" spans="1:7">
      <c r="A205" s="523"/>
      <c r="B205" s="241"/>
      <c r="C205" s="241"/>
      <c r="D205" s="241"/>
      <c r="E205" s="241"/>
      <c r="F205" s="241"/>
      <c r="G205" s="241"/>
    </row>
    <row r="206" spans="1:7">
      <c r="A206" s="523"/>
      <c r="B206" s="241"/>
      <c r="C206" s="241"/>
      <c r="D206" s="241"/>
      <c r="E206" s="241"/>
      <c r="F206" s="241"/>
      <c r="G206" s="241"/>
    </row>
    <row r="207" spans="1:7">
      <c r="A207" s="523"/>
      <c r="B207" s="241"/>
      <c r="C207" s="241"/>
      <c r="D207" s="241"/>
      <c r="E207" s="241"/>
      <c r="F207" s="241"/>
      <c r="G207" s="241"/>
    </row>
    <row r="208" spans="1:7">
      <c r="A208" s="523"/>
      <c r="B208" s="241"/>
      <c r="C208" s="241"/>
      <c r="D208" s="241"/>
      <c r="E208" s="241"/>
      <c r="F208" s="241"/>
      <c r="G208" s="241"/>
    </row>
    <row r="209" spans="1:7">
      <c r="A209" s="523"/>
      <c r="B209" s="241"/>
      <c r="C209" s="241"/>
      <c r="D209" s="241"/>
      <c r="E209" s="241"/>
      <c r="F209" s="241"/>
      <c r="G209" s="241"/>
    </row>
    <row r="210" spans="1:7">
      <c r="A210" s="523"/>
      <c r="B210" s="241"/>
      <c r="C210" s="241"/>
      <c r="D210" s="241"/>
      <c r="E210" s="241"/>
      <c r="F210" s="241"/>
      <c r="G210" s="241"/>
    </row>
    <row r="211" spans="1:7">
      <c r="A211" s="523"/>
      <c r="B211" s="241"/>
      <c r="C211" s="241"/>
      <c r="D211" s="241"/>
      <c r="E211" s="241"/>
      <c r="F211" s="241"/>
      <c r="G211" s="241"/>
    </row>
    <row r="212" spans="1:7">
      <c r="A212" s="523"/>
      <c r="B212" s="241"/>
      <c r="C212" s="241"/>
      <c r="D212" s="241"/>
      <c r="E212" s="241"/>
      <c r="F212" s="241"/>
      <c r="G212" s="241"/>
    </row>
    <row r="213" spans="1:7">
      <c r="A213" s="523"/>
      <c r="B213" s="241"/>
      <c r="C213" s="241"/>
      <c r="D213" s="241"/>
      <c r="E213" s="241"/>
      <c r="F213" s="241"/>
      <c r="G213" s="241"/>
    </row>
    <row r="214" spans="1:7">
      <c r="A214" s="523"/>
      <c r="B214" s="241"/>
      <c r="C214" s="241"/>
      <c r="D214" s="241"/>
      <c r="E214" s="241"/>
      <c r="F214" s="241"/>
      <c r="G214" s="241"/>
    </row>
    <row r="215" spans="1:7">
      <c r="A215" s="523"/>
      <c r="B215" s="241"/>
      <c r="C215" s="241"/>
      <c r="D215" s="241"/>
      <c r="E215" s="241"/>
      <c r="F215" s="241"/>
      <c r="G215" s="241"/>
    </row>
    <row r="216" spans="1:7">
      <c r="A216" s="523"/>
      <c r="B216" s="241"/>
      <c r="C216" s="241"/>
      <c r="D216" s="241"/>
      <c r="E216" s="241"/>
      <c r="F216" s="241"/>
      <c r="G216" s="241"/>
    </row>
    <row r="217" spans="1:7">
      <c r="A217" s="523"/>
      <c r="B217" s="241"/>
      <c r="C217" s="241"/>
      <c r="D217" s="241"/>
      <c r="E217" s="241"/>
      <c r="F217" s="241"/>
      <c r="G217" s="241"/>
    </row>
    <row r="218" spans="1:7">
      <c r="A218" s="523"/>
      <c r="B218" s="241"/>
      <c r="C218" s="241"/>
      <c r="D218" s="241"/>
      <c r="E218" s="241"/>
      <c r="F218" s="241"/>
      <c r="G218" s="241"/>
    </row>
    <row r="219" spans="1:7">
      <c r="A219" s="523"/>
      <c r="B219" s="241"/>
      <c r="C219" s="241"/>
      <c r="D219" s="241"/>
      <c r="E219" s="241"/>
      <c r="F219" s="241"/>
      <c r="G219" s="241"/>
    </row>
    <row r="220" spans="1:7">
      <c r="A220" s="523"/>
      <c r="B220" s="241"/>
      <c r="C220" s="241"/>
      <c r="D220" s="241"/>
      <c r="E220" s="241"/>
      <c r="F220" s="241"/>
      <c r="G220" s="241"/>
    </row>
    <row r="221" spans="1:7">
      <c r="A221" s="523"/>
      <c r="B221" s="241"/>
      <c r="C221" s="241"/>
      <c r="D221" s="241"/>
      <c r="E221" s="241"/>
      <c r="F221" s="241"/>
      <c r="G221" s="241"/>
    </row>
    <row r="222" spans="1:7">
      <c r="A222" s="523"/>
      <c r="B222" s="241"/>
      <c r="C222" s="241"/>
      <c r="D222" s="241"/>
      <c r="E222" s="241"/>
      <c r="F222" s="241"/>
      <c r="G222" s="241"/>
    </row>
    <row r="223" spans="1:7">
      <c r="A223" s="523"/>
      <c r="B223" s="241"/>
      <c r="C223" s="241"/>
      <c r="D223" s="241"/>
      <c r="E223" s="241"/>
      <c r="F223" s="241"/>
      <c r="G223" s="241"/>
    </row>
    <row r="224" spans="1:7">
      <c r="A224" s="523"/>
      <c r="B224" s="241"/>
      <c r="C224" s="241"/>
      <c r="D224" s="241"/>
      <c r="E224" s="241"/>
      <c r="F224" s="241"/>
      <c r="G224" s="241"/>
    </row>
    <row r="225" spans="1:7">
      <c r="A225" s="523"/>
      <c r="B225" s="241"/>
      <c r="C225" s="241"/>
      <c r="D225" s="241"/>
      <c r="E225" s="241"/>
      <c r="F225" s="241"/>
      <c r="G225" s="241"/>
    </row>
    <row r="226" spans="1:7">
      <c r="A226" s="523"/>
      <c r="B226" s="241"/>
      <c r="C226" s="241"/>
      <c r="D226" s="241"/>
      <c r="E226" s="241"/>
      <c r="F226" s="241"/>
      <c r="G226" s="241"/>
    </row>
    <row r="227" spans="1:7">
      <c r="A227" s="523"/>
      <c r="B227" s="241"/>
      <c r="C227" s="241"/>
      <c r="D227" s="241"/>
      <c r="E227" s="241"/>
      <c r="F227" s="241"/>
      <c r="G227" s="241"/>
    </row>
    <row r="228" spans="1:7">
      <c r="A228" s="523"/>
      <c r="B228" s="241"/>
      <c r="C228" s="241"/>
      <c r="D228" s="241"/>
      <c r="E228" s="241"/>
      <c r="F228" s="241"/>
      <c r="G228" s="241"/>
    </row>
    <row r="229" spans="1:7">
      <c r="A229" s="523"/>
      <c r="B229" s="241"/>
      <c r="C229" s="241"/>
      <c r="D229" s="241"/>
      <c r="E229" s="241"/>
      <c r="F229" s="241"/>
      <c r="G229" s="241"/>
    </row>
    <row r="230" spans="1:7">
      <c r="A230" s="523"/>
      <c r="B230" s="241"/>
      <c r="C230" s="241"/>
      <c r="D230" s="241"/>
      <c r="E230" s="241"/>
      <c r="F230" s="241"/>
      <c r="G230" s="241"/>
    </row>
    <row r="231" spans="1:7">
      <c r="A231" s="523"/>
      <c r="B231" s="241"/>
      <c r="C231" s="241"/>
      <c r="D231" s="241"/>
      <c r="E231" s="241"/>
      <c r="F231" s="241"/>
      <c r="G231" s="241"/>
    </row>
    <row r="232" spans="1:7">
      <c r="A232" s="523"/>
      <c r="B232" s="241"/>
      <c r="C232" s="241"/>
      <c r="D232" s="241"/>
      <c r="E232" s="241"/>
      <c r="F232" s="241"/>
      <c r="G232" s="241"/>
    </row>
    <row r="233" spans="1:7">
      <c r="A233" s="523"/>
      <c r="B233" s="241"/>
      <c r="C233" s="241"/>
      <c r="D233" s="241"/>
      <c r="E233" s="241"/>
      <c r="F233" s="241"/>
      <c r="G233" s="241"/>
    </row>
    <row r="234" spans="1:7">
      <c r="A234" s="523"/>
      <c r="B234" s="241"/>
      <c r="C234" s="241"/>
      <c r="D234" s="241"/>
      <c r="E234" s="241"/>
      <c r="F234" s="241"/>
      <c r="G234" s="241"/>
    </row>
    <row r="235" spans="1:7">
      <c r="A235" s="523"/>
      <c r="B235" s="241"/>
      <c r="C235" s="241"/>
      <c r="D235" s="241"/>
      <c r="E235" s="241"/>
      <c r="F235" s="241"/>
      <c r="G235" s="241"/>
    </row>
    <row r="236" spans="1:7">
      <c r="A236" s="523"/>
      <c r="B236" s="241"/>
      <c r="C236" s="241"/>
      <c r="D236" s="241"/>
      <c r="E236" s="241"/>
      <c r="F236" s="241"/>
      <c r="G236" s="241"/>
    </row>
    <row r="237" spans="1:7">
      <c r="A237" s="523"/>
      <c r="B237" s="241"/>
      <c r="C237" s="241"/>
      <c r="D237" s="241"/>
      <c r="E237" s="241"/>
      <c r="F237" s="241"/>
      <c r="G237" s="241"/>
    </row>
    <row r="238" spans="1:7">
      <c r="A238" s="523"/>
      <c r="B238" s="241"/>
      <c r="C238" s="241"/>
      <c r="D238" s="241"/>
      <c r="E238" s="241"/>
      <c r="F238" s="241"/>
      <c r="G238" s="241"/>
    </row>
    <row r="239" spans="1:7">
      <c r="A239" s="523"/>
      <c r="B239" s="241"/>
      <c r="C239" s="241"/>
      <c r="D239" s="241"/>
      <c r="E239" s="241"/>
      <c r="F239" s="241"/>
      <c r="G239" s="241"/>
    </row>
    <row r="240" spans="1:7">
      <c r="A240" s="523"/>
      <c r="B240" s="241"/>
      <c r="C240" s="241"/>
      <c r="D240" s="241"/>
      <c r="E240" s="241"/>
      <c r="F240" s="241"/>
      <c r="G240" s="241"/>
    </row>
    <row r="241" spans="1:7">
      <c r="A241" s="523"/>
      <c r="B241" s="241"/>
      <c r="C241" s="241"/>
      <c r="D241" s="241"/>
      <c r="E241" s="241"/>
      <c r="F241" s="241"/>
      <c r="G241" s="241"/>
    </row>
    <row r="242" spans="1:7">
      <c r="A242" s="523"/>
      <c r="B242" s="241"/>
      <c r="C242" s="241"/>
      <c r="D242" s="241"/>
      <c r="E242" s="241"/>
      <c r="F242" s="241"/>
      <c r="G242" s="241"/>
    </row>
    <row r="243" spans="1:7">
      <c r="A243" s="523"/>
      <c r="B243" s="241"/>
      <c r="C243" s="241"/>
      <c r="D243" s="241"/>
      <c r="E243" s="241"/>
      <c r="F243" s="241"/>
      <c r="G243" s="241"/>
    </row>
    <row r="244" spans="1:7">
      <c r="A244" s="523"/>
      <c r="B244" s="241"/>
      <c r="C244" s="241"/>
      <c r="D244" s="241"/>
      <c r="E244" s="241"/>
      <c r="F244" s="241"/>
      <c r="G244" s="241"/>
    </row>
    <row r="245" spans="1:7">
      <c r="A245" s="523"/>
      <c r="B245" s="241"/>
      <c r="C245" s="241"/>
      <c r="D245" s="241"/>
      <c r="E245" s="241"/>
      <c r="F245" s="241"/>
      <c r="G245" s="241"/>
    </row>
    <row r="246" spans="1:7">
      <c r="A246" s="523"/>
      <c r="B246" s="241"/>
      <c r="C246" s="241"/>
      <c r="D246" s="241"/>
      <c r="E246" s="241"/>
      <c r="F246" s="241"/>
      <c r="G246" s="241"/>
    </row>
    <row r="247" spans="1:7">
      <c r="A247" s="523"/>
      <c r="B247" s="241"/>
      <c r="C247" s="241"/>
      <c r="D247" s="241"/>
      <c r="E247" s="241"/>
      <c r="F247" s="241"/>
      <c r="G247" s="241"/>
    </row>
    <row r="248" spans="1:7">
      <c r="A248" s="523"/>
      <c r="B248" s="241"/>
      <c r="C248" s="241"/>
      <c r="D248" s="241"/>
      <c r="E248" s="241"/>
      <c r="F248" s="241"/>
      <c r="G248" s="241"/>
    </row>
    <row r="249" spans="1:7">
      <c r="A249" s="523"/>
      <c r="B249" s="241"/>
      <c r="C249" s="241"/>
      <c r="D249" s="241"/>
      <c r="E249" s="241"/>
      <c r="F249" s="241"/>
      <c r="G249" s="241"/>
    </row>
    <row r="250" spans="1:7">
      <c r="A250" s="523"/>
      <c r="B250" s="241"/>
      <c r="C250" s="241"/>
      <c r="D250" s="241"/>
      <c r="E250" s="241"/>
      <c r="F250" s="241"/>
      <c r="G250" s="241"/>
    </row>
    <row r="251" spans="1:7">
      <c r="A251" s="523"/>
      <c r="B251" s="241"/>
      <c r="C251" s="241"/>
      <c r="D251" s="241"/>
      <c r="E251" s="241"/>
      <c r="F251" s="241"/>
      <c r="G251" s="241"/>
    </row>
    <row r="252" spans="1:7">
      <c r="A252" s="523"/>
      <c r="B252" s="241"/>
      <c r="C252" s="241"/>
      <c r="D252" s="241"/>
      <c r="E252" s="241"/>
      <c r="F252" s="241"/>
      <c r="G252" s="241"/>
    </row>
    <row r="253" spans="1:7">
      <c r="A253" s="523"/>
      <c r="B253" s="241"/>
      <c r="C253" s="241"/>
      <c r="D253" s="241"/>
      <c r="E253" s="241"/>
      <c r="F253" s="241"/>
      <c r="G253" s="241"/>
    </row>
    <row r="254" spans="1:7">
      <c r="A254" s="523"/>
      <c r="B254" s="241"/>
      <c r="C254" s="241"/>
      <c r="D254" s="241"/>
      <c r="E254" s="241"/>
      <c r="F254" s="241"/>
      <c r="G254" s="241"/>
    </row>
    <row r="255" spans="1:7">
      <c r="A255" s="523"/>
      <c r="B255" s="241"/>
      <c r="C255" s="241"/>
      <c r="D255" s="241"/>
      <c r="E255" s="241"/>
      <c r="F255" s="241"/>
      <c r="G255" s="241"/>
    </row>
    <row r="256" spans="1:7">
      <c r="A256" s="523"/>
      <c r="B256" s="241"/>
      <c r="C256" s="241"/>
      <c r="D256" s="241"/>
      <c r="E256" s="241"/>
      <c r="F256" s="241"/>
      <c r="G256" s="241"/>
    </row>
    <row r="257" spans="1:7">
      <c r="A257" s="523"/>
      <c r="B257" s="241"/>
      <c r="C257" s="241"/>
      <c r="D257" s="241"/>
      <c r="E257" s="241"/>
      <c r="F257" s="241"/>
      <c r="G257" s="241"/>
    </row>
    <row r="258" spans="1:7">
      <c r="A258" s="523"/>
      <c r="B258" s="241"/>
      <c r="C258" s="241"/>
      <c r="D258" s="241"/>
      <c r="E258" s="241"/>
      <c r="F258" s="241"/>
      <c r="G258" s="241"/>
    </row>
    <row r="259" spans="1:7">
      <c r="A259" s="523"/>
      <c r="B259" s="241"/>
      <c r="C259" s="241"/>
      <c r="D259" s="241"/>
      <c r="E259" s="241"/>
      <c r="F259" s="241"/>
      <c r="G259" s="241"/>
    </row>
    <row r="260" spans="1:7">
      <c r="A260" s="523"/>
      <c r="B260" s="241"/>
      <c r="C260" s="241"/>
      <c r="D260" s="241"/>
      <c r="E260" s="241"/>
      <c r="F260" s="241"/>
      <c r="G260" s="241"/>
    </row>
    <row r="261" spans="1:7">
      <c r="A261" s="523"/>
      <c r="B261" s="241"/>
      <c r="C261" s="241"/>
      <c r="D261" s="241"/>
      <c r="E261" s="241"/>
      <c r="F261" s="241"/>
      <c r="G261" s="241"/>
    </row>
    <row r="262" spans="1:7">
      <c r="A262" s="523"/>
      <c r="B262" s="241"/>
      <c r="C262" s="241"/>
      <c r="D262" s="241"/>
      <c r="E262" s="241"/>
      <c r="F262" s="241"/>
      <c r="G262" s="241"/>
    </row>
    <row r="263" spans="1:7">
      <c r="A263" s="523"/>
      <c r="B263" s="241"/>
      <c r="C263" s="241"/>
      <c r="D263" s="241"/>
      <c r="E263" s="241"/>
      <c r="F263" s="241"/>
      <c r="G263" s="241"/>
    </row>
    <row r="264" spans="1:7">
      <c r="A264" s="523"/>
      <c r="B264" s="241"/>
      <c r="C264" s="241"/>
      <c r="D264" s="241"/>
      <c r="E264" s="241"/>
      <c r="F264" s="241"/>
      <c r="G264" s="241"/>
    </row>
    <row r="265" spans="1:7">
      <c r="A265" s="523"/>
      <c r="B265" s="241"/>
      <c r="C265" s="241"/>
      <c r="D265" s="241"/>
      <c r="E265" s="241"/>
      <c r="F265" s="241"/>
      <c r="G265" s="241"/>
    </row>
    <row r="266" spans="1:7">
      <c r="A266" s="523"/>
      <c r="B266" s="241"/>
      <c r="C266" s="241"/>
      <c r="D266" s="241"/>
      <c r="E266" s="241"/>
      <c r="F266" s="241"/>
      <c r="G266" s="241"/>
    </row>
    <row r="267" spans="1:7">
      <c r="A267" s="523"/>
      <c r="B267" s="241"/>
      <c r="C267" s="241"/>
      <c r="D267" s="241"/>
      <c r="E267" s="241"/>
      <c r="F267" s="241"/>
      <c r="G267" s="241"/>
    </row>
    <row r="268" spans="1:7">
      <c r="A268" s="523"/>
      <c r="B268" s="241"/>
      <c r="C268" s="241"/>
      <c r="D268" s="241"/>
      <c r="E268" s="241"/>
      <c r="F268" s="241"/>
      <c r="G268" s="241"/>
    </row>
    <row r="269" spans="1:7">
      <c r="A269" s="523"/>
      <c r="B269" s="241"/>
      <c r="C269" s="241"/>
      <c r="D269" s="241"/>
      <c r="E269" s="241"/>
      <c r="F269" s="241"/>
      <c r="G269" s="241"/>
    </row>
    <row r="270" spans="1:7">
      <c r="A270" s="523"/>
      <c r="B270" s="241"/>
      <c r="C270" s="241"/>
      <c r="D270" s="241"/>
      <c r="E270" s="241"/>
      <c r="F270" s="241"/>
      <c r="G270" s="241"/>
    </row>
    <row r="271" spans="1:7">
      <c r="A271" s="523"/>
      <c r="B271" s="241"/>
      <c r="C271" s="241"/>
      <c r="D271" s="241"/>
      <c r="E271" s="241"/>
      <c r="F271" s="241"/>
      <c r="G271" s="241"/>
    </row>
    <row r="272" spans="1:7">
      <c r="A272" s="523"/>
      <c r="B272" s="241"/>
      <c r="C272" s="241"/>
      <c r="D272" s="241"/>
      <c r="E272" s="241"/>
      <c r="F272" s="241"/>
      <c r="G272" s="241"/>
    </row>
    <row r="273" spans="1:7">
      <c r="A273" s="523"/>
      <c r="B273" s="241"/>
      <c r="C273" s="241"/>
      <c r="D273" s="241"/>
      <c r="E273" s="241"/>
      <c r="F273" s="241"/>
      <c r="G273" s="241"/>
    </row>
    <row r="274" spans="1:7">
      <c r="A274" s="523"/>
      <c r="B274" s="241"/>
      <c r="C274" s="241"/>
      <c r="D274" s="241"/>
      <c r="E274" s="241"/>
      <c r="F274" s="241"/>
      <c r="G274" s="241"/>
    </row>
    <row r="275" spans="1:7">
      <c r="A275" s="523"/>
      <c r="B275" s="241"/>
      <c r="C275" s="241"/>
      <c r="D275" s="241"/>
      <c r="E275" s="241"/>
      <c r="F275" s="241"/>
      <c r="G275" s="241"/>
    </row>
    <row r="276" spans="1:7">
      <c r="A276" s="523"/>
      <c r="B276" s="241"/>
      <c r="C276" s="241"/>
      <c r="D276" s="241"/>
      <c r="E276" s="241"/>
      <c r="F276" s="241"/>
      <c r="G276" s="241"/>
    </row>
    <row r="277" spans="1:7">
      <c r="A277" s="523"/>
      <c r="B277" s="241"/>
      <c r="C277" s="241"/>
      <c r="D277" s="241"/>
      <c r="E277" s="241"/>
      <c r="F277" s="241"/>
      <c r="G277" s="241"/>
    </row>
    <row r="278" spans="1:7">
      <c r="A278" s="523"/>
      <c r="B278" s="241"/>
      <c r="C278" s="241"/>
      <c r="D278" s="241"/>
      <c r="E278" s="241"/>
      <c r="F278" s="241"/>
      <c r="G278" s="241"/>
    </row>
    <row r="279" spans="1:7">
      <c r="A279" s="523"/>
      <c r="B279" s="241"/>
      <c r="C279" s="241"/>
      <c r="D279" s="241"/>
      <c r="E279" s="241"/>
      <c r="F279" s="241"/>
      <c r="G279" s="241"/>
    </row>
    <row r="280" spans="1:7">
      <c r="A280" s="523"/>
      <c r="B280" s="241"/>
      <c r="C280" s="241"/>
      <c r="D280" s="241"/>
      <c r="E280" s="241"/>
      <c r="F280" s="241"/>
      <c r="G280" s="241"/>
    </row>
    <row r="281" spans="1:7">
      <c r="A281" s="523"/>
      <c r="B281" s="241"/>
      <c r="C281" s="241"/>
      <c r="D281" s="241"/>
      <c r="E281" s="241"/>
      <c r="F281" s="241"/>
      <c r="G281" s="241"/>
    </row>
    <row r="282" spans="1:7">
      <c r="A282" s="523"/>
      <c r="B282" s="241"/>
      <c r="C282" s="241"/>
      <c r="D282" s="241"/>
      <c r="E282" s="241"/>
      <c r="F282" s="241"/>
      <c r="G282" s="241"/>
    </row>
    <row r="283" spans="1:7">
      <c r="A283" s="523"/>
      <c r="B283" s="241"/>
      <c r="C283" s="241"/>
      <c r="D283" s="241"/>
      <c r="E283" s="241"/>
      <c r="F283" s="241"/>
      <c r="G283" s="241"/>
    </row>
    <row r="284" spans="1:7">
      <c r="A284" s="523"/>
      <c r="B284" s="241"/>
      <c r="C284" s="241"/>
      <c r="D284" s="241"/>
      <c r="E284" s="241"/>
      <c r="F284" s="241"/>
      <c r="G284" s="241"/>
    </row>
    <row r="285" spans="1:7">
      <c r="A285" s="523"/>
      <c r="B285" s="241"/>
      <c r="C285" s="241"/>
      <c r="D285" s="241"/>
      <c r="E285" s="241"/>
      <c r="F285" s="241"/>
      <c r="G285" s="241"/>
    </row>
    <row r="286" spans="1:7">
      <c r="A286" s="523"/>
      <c r="B286" s="241"/>
      <c r="C286" s="241"/>
      <c r="D286" s="241"/>
      <c r="E286" s="241"/>
      <c r="F286" s="241"/>
      <c r="G286" s="241"/>
    </row>
    <row r="287" spans="1:7">
      <c r="A287" s="523"/>
      <c r="B287" s="241"/>
      <c r="C287" s="241"/>
      <c r="D287" s="241"/>
      <c r="E287" s="241"/>
      <c r="F287" s="241"/>
      <c r="G287" s="241"/>
    </row>
    <row r="288" spans="1:7">
      <c r="A288" s="523"/>
      <c r="B288" s="241"/>
      <c r="C288" s="241"/>
      <c r="D288" s="241"/>
      <c r="E288" s="241"/>
      <c r="F288" s="241"/>
      <c r="G288" s="241"/>
    </row>
    <row r="289" spans="1:7">
      <c r="A289" s="523"/>
      <c r="B289" s="241"/>
      <c r="C289" s="241"/>
      <c r="D289" s="241"/>
      <c r="E289" s="241"/>
      <c r="F289" s="241"/>
      <c r="G289" s="241"/>
    </row>
    <row r="290" spans="1:7">
      <c r="A290" s="523"/>
      <c r="B290" s="241"/>
      <c r="C290" s="241"/>
      <c r="D290" s="241"/>
      <c r="E290" s="241"/>
      <c r="F290" s="241"/>
      <c r="G290" s="241"/>
    </row>
    <row r="291" spans="1:7">
      <c r="A291" s="523"/>
      <c r="B291" s="241"/>
      <c r="C291" s="241"/>
      <c r="D291" s="241"/>
      <c r="E291" s="241"/>
      <c r="F291" s="241"/>
      <c r="G291" s="241"/>
    </row>
    <row r="292" spans="1:7">
      <c r="A292" s="523"/>
      <c r="B292" s="241"/>
      <c r="C292" s="241"/>
      <c r="D292" s="241"/>
      <c r="E292" s="241"/>
      <c r="F292" s="241"/>
      <c r="G292" s="241"/>
    </row>
    <row r="293" spans="1:7">
      <c r="A293" s="523"/>
      <c r="B293" s="241"/>
      <c r="C293" s="241"/>
      <c r="D293" s="241"/>
      <c r="E293" s="241"/>
      <c r="F293" s="241"/>
      <c r="G293" s="241"/>
    </row>
    <row r="294" spans="1:7">
      <c r="A294" s="523"/>
      <c r="B294" s="241"/>
      <c r="C294" s="241"/>
      <c r="D294" s="241"/>
      <c r="E294" s="241"/>
      <c r="F294" s="241"/>
      <c r="G294" s="241"/>
    </row>
    <row r="295" spans="1:7">
      <c r="A295" s="523"/>
      <c r="B295" s="241"/>
      <c r="C295" s="241"/>
      <c r="D295" s="241"/>
      <c r="E295" s="241"/>
      <c r="F295" s="241"/>
      <c r="G295" s="241"/>
    </row>
    <row r="296" spans="1:7">
      <c r="A296" s="523"/>
      <c r="B296" s="241"/>
      <c r="C296" s="241"/>
      <c r="D296" s="241"/>
      <c r="E296" s="241"/>
      <c r="F296" s="241"/>
      <c r="G296" s="241"/>
    </row>
    <row r="297" spans="1:7">
      <c r="A297" s="523"/>
      <c r="B297" s="241"/>
      <c r="C297" s="241"/>
      <c r="D297" s="241"/>
      <c r="E297" s="241"/>
      <c r="F297" s="241"/>
      <c r="G297" s="241"/>
    </row>
    <row r="298" spans="1:7">
      <c r="A298" s="523"/>
      <c r="B298" s="241"/>
      <c r="C298" s="241"/>
      <c r="D298" s="241"/>
      <c r="E298" s="241"/>
      <c r="F298" s="241"/>
      <c r="G298" s="241"/>
    </row>
    <row r="299" spans="1:7">
      <c r="A299" s="523"/>
      <c r="B299" s="241"/>
      <c r="C299" s="241"/>
      <c r="D299" s="241"/>
      <c r="E299" s="241"/>
      <c r="F299" s="241"/>
      <c r="G299" s="241"/>
    </row>
    <row r="300" spans="1:7">
      <c r="A300" s="523"/>
      <c r="B300" s="241"/>
      <c r="C300" s="241"/>
      <c r="D300" s="241"/>
      <c r="E300" s="241"/>
      <c r="F300" s="241"/>
      <c r="G300" s="241"/>
    </row>
    <row r="301" spans="1:7">
      <c r="A301" s="523"/>
      <c r="B301" s="241"/>
      <c r="C301" s="241"/>
      <c r="D301" s="241"/>
      <c r="E301" s="241"/>
      <c r="F301" s="241"/>
      <c r="G301" s="241"/>
    </row>
    <row r="302" spans="1:7">
      <c r="A302" s="523"/>
      <c r="B302" s="241"/>
      <c r="C302" s="241"/>
      <c r="D302" s="241"/>
      <c r="E302" s="241"/>
      <c r="F302" s="241"/>
      <c r="G302" s="241"/>
    </row>
    <row r="303" spans="1:7">
      <c r="A303" s="523"/>
      <c r="B303" s="241"/>
      <c r="C303" s="241"/>
      <c r="D303" s="241"/>
      <c r="E303" s="241"/>
      <c r="F303" s="241"/>
      <c r="G303" s="241"/>
    </row>
    <row r="304" spans="1:7">
      <c r="A304" s="523"/>
      <c r="B304" s="241"/>
      <c r="C304" s="241"/>
      <c r="D304" s="241"/>
      <c r="E304" s="241"/>
      <c r="F304" s="241"/>
      <c r="G304" s="241"/>
    </row>
    <row r="305" spans="1:7">
      <c r="A305" s="523"/>
      <c r="B305" s="241"/>
      <c r="C305" s="241"/>
      <c r="D305" s="241"/>
      <c r="E305" s="241"/>
      <c r="F305" s="241"/>
      <c r="G305" s="241"/>
    </row>
    <row r="306" spans="1:7">
      <c r="A306" s="523"/>
      <c r="B306" s="241"/>
      <c r="C306" s="241"/>
      <c r="D306" s="241"/>
      <c r="E306" s="241"/>
      <c r="F306" s="241"/>
      <c r="G306" s="241"/>
    </row>
    <row r="307" spans="1:7">
      <c r="A307" s="523"/>
      <c r="B307" s="241"/>
      <c r="C307" s="241"/>
      <c r="D307" s="241"/>
      <c r="E307" s="241"/>
      <c r="F307" s="241"/>
      <c r="G307" s="241"/>
    </row>
    <row r="308" spans="1:7">
      <c r="A308" s="523"/>
      <c r="B308" s="241"/>
      <c r="C308" s="241"/>
      <c r="D308" s="241"/>
      <c r="E308" s="241"/>
      <c r="F308" s="241"/>
      <c r="G308" s="241"/>
    </row>
    <row r="309" spans="1:7">
      <c r="A309" s="523"/>
      <c r="B309" s="241"/>
      <c r="C309" s="241"/>
      <c r="D309" s="241"/>
      <c r="E309" s="241"/>
      <c r="F309" s="241"/>
      <c r="G309" s="241"/>
    </row>
    <row r="310" spans="1:7">
      <c r="A310" s="523"/>
      <c r="B310" s="241"/>
      <c r="C310" s="241"/>
      <c r="D310" s="241"/>
      <c r="E310" s="241"/>
      <c r="F310" s="241"/>
      <c r="G310" s="241"/>
    </row>
    <row r="311" spans="1:7">
      <c r="A311" s="523"/>
      <c r="B311" s="241"/>
      <c r="C311" s="241"/>
      <c r="D311" s="241"/>
      <c r="E311" s="241"/>
      <c r="F311" s="241"/>
      <c r="G311" s="241"/>
    </row>
    <row r="312" spans="1:7">
      <c r="A312" s="523"/>
      <c r="B312" s="241"/>
      <c r="C312" s="241"/>
      <c r="D312" s="241"/>
      <c r="E312" s="241"/>
      <c r="F312" s="241"/>
      <c r="G312" s="241"/>
    </row>
    <row r="313" spans="1:7">
      <c r="A313" s="523"/>
      <c r="B313" s="241"/>
      <c r="C313" s="241"/>
      <c r="D313" s="241"/>
      <c r="E313" s="241"/>
      <c r="F313" s="241"/>
      <c r="G313" s="241"/>
    </row>
    <row r="314" spans="1:7">
      <c r="A314" s="523"/>
      <c r="B314" s="241"/>
      <c r="C314" s="241"/>
      <c r="D314" s="241"/>
      <c r="E314" s="241"/>
      <c r="F314" s="241"/>
      <c r="G314" s="241"/>
    </row>
    <row r="315" spans="1:7">
      <c r="A315" s="523"/>
      <c r="B315" s="241"/>
      <c r="C315" s="241"/>
      <c r="D315" s="241"/>
      <c r="E315" s="241"/>
      <c r="F315" s="241"/>
      <c r="G315" s="241"/>
    </row>
    <row r="316" spans="1:7">
      <c r="A316" s="523"/>
      <c r="B316" s="241"/>
      <c r="C316" s="241"/>
      <c r="D316" s="241"/>
      <c r="E316" s="241"/>
      <c r="F316" s="241"/>
      <c r="G316" s="241"/>
    </row>
    <row r="317" spans="1:7">
      <c r="A317" s="523"/>
      <c r="B317" s="241"/>
      <c r="C317" s="241"/>
      <c r="D317" s="241"/>
      <c r="E317" s="241"/>
      <c r="F317" s="241"/>
      <c r="G317" s="241"/>
    </row>
    <row r="318" spans="1:7">
      <c r="A318" s="523"/>
      <c r="B318" s="241"/>
      <c r="C318" s="241"/>
      <c r="D318" s="241"/>
      <c r="E318" s="241"/>
      <c r="F318" s="241"/>
      <c r="G318" s="241"/>
    </row>
    <row r="319" spans="1:7">
      <c r="A319" s="523"/>
      <c r="B319" s="241"/>
      <c r="C319" s="241"/>
      <c r="D319" s="241"/>
      <c r="E319" s="241"/>
      <c r="F319" s="241"/>
      <c r="G319" s="241"/>
    </row>
    <row r="320" spans="1:7">
      <c r="A320" s="523"/>
      <c r="B320" s="241"/>
      <c r="C320" s="241"/>
      <c r="D320" s="241"/>
      <c r="E320" s="241"/>
      <c r="F320" s="241"/>
      <c r="G320" s="241"/>
    </row>
    <row r="321" spans="1:7">
      <c r="A321" s="523"/>
      <c r="B321" s="241"/>
      <c r="C321" s="241"/>
      <c r="D321" s="241"/>
      <c r="E321" s="241"/>
      <c r="F321" s="241"/>
      <c r="G321" s="241"/>
    </row>
    <row r="322" spans="1:7">
      <c r="A322" s="523"/>
      <c r="B322" s="241"/>
      <c r="C322" s="241"/>
      <c r="D322" s="241"/>
      <c r="E322" s="241"/>
      <c r="F322" s="241"/>
      <c r="G322" s="241"/>
    </row>
    <row r="323" spans="1:7">
      <c r="A323" s="523"/>
      <c r="B323" s="241"/>
      <c r="C323" s="241"/>
      <c r="D323" s="241"/>
      <c r="E323" s="241"/>
      <c r="F323" s="241"/>
      <c r="G323" s="241"/>
    </row>
    <row r="324" spans="1:7">
      <c r="A324" s="523"/>
      <c r="B324" s="241"/>
      <c r="C324" s="241"/>
      <c r="D324" s="241"/>
      <c r="E324" s="241"/>
      <c r="F324" s="241"/>
      <c r="G324" s="241"/>
    </row>
    <row r="325" spans="1:7">
      <c r="A325" s="523"/>
      <c r="B325" s="241"/>
      <c r="C325" s="241"/>
      <c r="D325" s="241"/>
      <c r="E325" s="241"/>
      <c r="F325" s="241"/>
      <c r="G325" s="241"/>
    </row>
    <row r="326" spans="1:7">
      <c r="A326" s="523"/>
      <c r="B326" s="241"/>
      <c r="C326" s="241"/>
      <c r="D326" s="241"/>
      <c r="E326" s="241"/>
      <c r="F326" s="241"/>
      <c r="G326" s="241"/>
    </row>
    <row r="327" spans="1:7">
      <c r="A327" s="523"/>
      <c r="B327" s="241"/>
      <c r="C327" s="241"/>
      <c r="D327" s="241"/>
      <c r="E327" s="241"/>
      <c r="F327" s="241"/>
      <c r="G327" s="241"/>
    </row>
    <row r="328" spans="1:7">
      <c r="A328" s="523"/>
      <c r="B328" s="241"/>
      <c r="C328" s="241"/>
      <c r="D328" s="241"/>
      <c r="E328" s="241"/>
      <c r="F328" s="241"/>
      <c r="G328" s="241"/>
    </row>
    <row r="329" spans="1:7">
      <c r="A329" s="523"/>
      <c r="B329" s="241"/>
      <c r="C329" s="241"/>
      <c r="D329" s="241"/>
      <c r="E329" s="241"/>
      <c r="F329" s="241"/>
      <c r="G329" s="241"/>
    </row>
    <row r="330" spans="1:7">
      <c r="A330" s="523"/>
      <c r="B330" s="241"/>
      <c r="C330" s="241"/>
      <c r="D330" s="241"/>
      <c r="E330" s="241"/>
      <c r="F330" s="241"/>
      <c r="G330" s="241"/>
    </row>
    <row r="331" spans="1:7">
      <c r="A331" s="523"/>
      <c r="B331" s="241"/>
      <c r="C331" s="241"/>
      <c r="D331" s="241"/>
      <c r="E331" s="241"/>
      <c r="F331" s="241"/>
      <c r="G331" s="241"/>
    </row>
    <row r="332" spans="1:7">
      <c r="A332" s="523"/>
      <c r="B332" s="241"/>
      <c r="C332" s="241"/>
      <c r="D332" s="241"/>
      <c r="E332" s="241"/>
      <c r="F332" s="241"/>
      <c r="G332" s="241"/>
    </row>
    <row r="333" spans="1:7">
      <c r="A333" s="523"/>
      <c r="B333" s="241"/>
      <c r="C333" s="241"/>
      <c r="D333" s="241"/>
      <c r="E333" s="241"/>
      <c r="F333" s="241"/>
      <c r="G333" s="241"/>
    </row>
    <row r="334" spans="1:7">
      <c r="A334" s="523"/>
      <c r="B334" s="241"/>
      <c r="C334" s="241"/>
      <c r="D334" s="241"/>
      <c r="E334" s="241"/>
      <c r="F334" s="241"/>
      <c r="G334" s="241"/>
    </row>
    <row r="335" spans="1:7">
      <c r="A335" s="523"/>
      <c r="B335" s="241"/>
      <c r="C335" s="241"/>
      <c r="D335" s="241"/>
      <c r="E335" s="241"/>
      <c r="F335" s="241"/>
      <c r="G335" s="241"/>
    </row>
    <row r="336" spans="1:7">
      <c r="A336" s="523"/>
      <c r="B336" s="241"/>
      <c r="C336" s="241"/>
      <c r="D336" s="241"/>
      <c r="E336" s="241"/>
      <c r="F336" s="241"/>
      <c r="G336" s="241"/>
    </row>
    <row r="337" spans="1:7">
      <c r="A337" s="523"/>
      <c r="B337" s="241"/>
      <c r="C337" s="241"/>
      <c r="D337" s="241"/>
      <c r="E337" s="241"/>
      <c r="F337" s="241"/>
      <c r="G337" s="241"/>
    </row>
    <row r="338" spans="1:7">
      <c r="A338" s="523"/>
      <c r="B338" s="241"/>
      <c r="C338" s="241"/>
      <c r="D338" s="241"/>
      <c r="E338" s="241"/>
      <c r="F338" s="241"/>
      <c r="G338" s="241"/>
    </row>
    <row r="339" spans="1:7">
      <c r="A339" s="523"/>
      <c r="B339" s="241"/>
      <c r="C339" s="241"/>
      <c r="D339" s="241"/>
      <c r="E339" s="241"/>
      <c r="F339" s="241"/>
      <c r="G339" s="241"/>
    </row>
    <row r="340" spans="1:7">
      <c r="A340" s="523"/>
      <c r="B340" s="241"/>
      <c r="C340" s="241"/>
      <c r="D340" s="241"/>
      <c r="E340" s="241"/>
      <c r="F340" s="241"/>
      <c r="G340" s="241"/>
    </row>
    <row r="341" spans="1:7">
      <c r="A341" s="523"/>
      <c r="B341" s="241"/>
      <c r="C341" s="241"/>
      <c r="D341" s="241"/>
      <c r="E341" s="241"/>
      <c r="F341" s="241"/>
      <c r="G341" s="241"/>
    </row>
    <row r="342" spans="1:7">
      <c r="A342" s="523"/>
      <c r="B342" s="241"/>
      <c r="C342" s="241"/>
      <c r="D342" s="241"/>
      <c r="E342" s="241"/>
      <c r="F342" s="241"/>
      <c r="G342" s="241"/>
    </row>
    <row r="343" spans="1:7">
      <c r="A343" s="523"/>
      <c r="B343" s="241"/>
      <c r="C343" s="241"/>
      <c r="D343" s="241"/>
      <c r="E343" s="241"/>
      <c r="F343" s="241"/>
      <c r="G343" s="241"/>
    </row>
    <row r="344" spans="1:7">
      <c r="A344" s="523"/>
      <c r="B344" s="241"/>
      <c r="C344" s="241"/>
      <c r="D344" s="241"/>
      <c r="E344" s="241"/>
      <c r="F344" s="241"/>
      <c r="G344" s="241"/>
    </row>
    <row r="345" spans="1:7">
      <c r="A345" s="523"/>
      <c r="B345" s="241"/>
      <c r="C345" s="241"/>
      <c r="D345" s="241"/>
      <c r="E345" s="241"/>
      <c r="F345" s="241"/>
      <c r="G345" s="241"/>
    </row>
    <row r="346" spans="1:7">
      <c r="A346" s="523"/>
      <c r="B346" s="241"/>
      <c r="C346" s="241"/>
      <c r="D346" s="241"/>
      <c r="E346" s="241"/>
      <c r="F346" s="241"/>
      <c r="G346" s="241"/>
    </row>
    <row r="347" spans="1:7">
      <c r="A347" s="523"/>
      <c r="B347" s="241"/>
      <c r="C347" s="241"/>
      <c r="D347" s="241"/>
      <c r="E347" s="241"/>
      <c r="F347" s="241"/>
      <c r="G347" s="241"/>
    </row>
    <row r="348" spans="1:7">
      <c r="A348" s="523"/>
      <c r="B348" s="241"/>
      <c r="C348" s="241"/>
      <c r="D348" s="241"/>
      <c r="E348" s="241"/>
      <c r="F348" s="241"/>
      <c r="G348" s="241"/>
    </row>
    <row r="349" spans="1:7">
      <c r="A349" s="523"/>
      <c r="B349" s="241"/>
      <c r="C349" s="241"/>
      <c r="D349" s="241"/>
      <c r="E349" s="241"/>
      <c r="F349" s="241"/>
      <c r="G349" s="241"/>
    </row>
    <row r="350" spans="1:7">
      <c r="A350" s="523"/>
      <c r="B350" s="241"/>
      <c r="C350" s="241"/>
      <c r="D350" s="241"/>
      <c r="E350" s="241"/>
      <c r="F350" s="241"/>
      <c r="G350" s="241"/>
    </row>
    <row r="351" spans="1:7">
      <c r="A351" s="523"/>
      <c r="B351" s="241"/>
      <c r="C351" s="241"/>
      <c r="D351" s="241"/>
      <c r="E351" s="241"/>
      <c r="F351" s="241"/>
      <c r="G351" s="241"/>
    </row>
    <row r="352" spans="1:7">
      <c r="A352" s="523"/>
      <c r="B352" s="241"/>
      <c r="C352" s="241"/>
      <c r="D352" s="241"/>
      <c r="E352" s="241"/>
      <c r="F352" s="241"/>
      <c r="G352" s="241"/>
    </row>
    <row r="353" spans="1:7">
      <c r="A353" s="523"/>
      <c r="B353" s="241"/>
      <c r="C353" s="241"/>
      <c r="D353" s="241"/>
      <c r="E353" s="241"/>
      <c r="F353" s="241"/>
      <c r="G353" s="241"/>
    </row>
    <row r="354" spans="1:7">
      <c r="A354" s="523"/>
      <c r="B354" s="241"/>
      <c r="C354" s="241"/>
      <c r="D354" s="241"/>
      <c r="E354" s="241"/>
      <c r="F354" s="241"/>
      <c r="G354" s="241"/>
    </row>
    <row r="355" spans="1:7">
      <c r="A355" s="523"/>
      <c r="B355" s="241"/>
      <c r="C355" s="241"/>
      <c r="D355" s="241"/>
      <c r="E355" s="241"/>
      <c r="F355" s="241"/>
      <c r="G355" s="241"/>
    </row>
    <row r="356" spans="1:7">
      <c r="A356" s="523"/>
      <c r="B356" s="241"/>
      <c r="C356" s="241"/>
      <c r="D356" s="241"/>
      <c r="E356" s="241"/>
      <c r="F356" s="241"/>
      <c r="G356" s="241"/>
    </row>
    <row r="357" spans="1:7">
      <c r="A357" s="523"/>
      <c r="B357" s="241"/>
      <c r="C357" s="241"/>
      <c r="D357" s="241"/>
      <c r="E357" s="241"/>
      <c r="F357" s="241"/>
      <c r="G357" s="241"/>
    </row>
    <row r="358" spans="1:7">
      <c r="A358" s="523"/>
      <c r="B358" s="241"/>
      <c r="C358" s="241"/>
      <c r="D358" s="241"/>
      <c r="E358" s="241"/>
      <c r="F358" s="241"/>
      <c r="G358" s="241"/>
    </row>
    <row r="359" spans="1:7">
      <c r="A359" s="523"/>
      <c r="B359" s="241"/>
      <c r="C359" s="241"/>
      <c r="D359" s="241"/>
      <c r="E359" s="241"/>
      <c r="F359" s="241"/>
      <c r="G359" s="241"/>
    </row>
    <row r="360" spans="1:7">
      <c r="A360" s="523"/>
      <c r="B360" s="241"/>
      <c r="C360" s="241"/>
      <c r="D360" s="241"/>
      <c r="E360" s="241"/>
      <c r="F360" s="241"/>
      <c r="G360" s="241"/>
    </row>
    <row r="361" spans="1:7">
      <c r="A361" s="523"/>
      <c r="B361" s="241"/>
      <c r="C361" s="241"/>
      <c r="D361" s="241"/>
      <c r="E361" s="241"/>
      <c r="F361" s="241"/>
      <c r="G361" s="241"/>
    </row>
    <row r="362" spans="1:7">
      <c r="A362" s="523"/>
      <c r="B362" s="241"/>
      <c r="C362" s="241"/>
      <c r="D362" s="241"/>
      <c r="E362" s="241"/>
      <c r="F362" s="241"/>
      <c r="G362" s="241"/>
    </row>
    <row r="363" spans="1:7">
      <c r="A363" s="523"/>
      <c r="B363" s="241"/>
      <c r="C363" s="241"/>
      <c r="D363" s="241"/>
      <c r="E363" s="241"/>
      <c r="F363" s="241"/>
      <c r="G363" s="241"/>
    </row>
    <row r="364" spans="1:7">
      <c r="A364" s="523"/>
      <c r="B364" s="241"/>
      <c r="C364" s="241"/>
      <c r="D364" s="241"/>
      <c r="E364" s="241"/>
      <c r="F364" s="241"/>
      <c r="G364" s="241"/>
    </row>
    <row r="365" spans="1:7">
      <c r="A365" s="523"/>
      <c r="B365" s="241"/>
      <c r="C365" s="241"/>
      <c r="D365" s="241"/>
      <c r="E365" s="241"/>
      <c r="F365" s="241"/>
      <c r="G365" s="241"/>
    </row>
    <row r="366" spans="1:7">
      <c r="A366" s="523"/>
      <c r="B366" s="241"/>
      <c r="C366" s="241"/>
      <c r="D366" s="241"/>
      <c r="E366" s="241"/>
      <c r="F366" s="241"/>
      <c r="G366" s="241"/>
    </row>
    <row r="367" spans="1:7">
      <c r="A367" s="523"/>
      <c r="B367" s="241"/>
      <c r="C367" s="241"/>
      <c r="D367" s="241"/>
      <c r="E367" s="241"/>
      <c r="F367" s="241"/>
      <c r="G367" s="241"/>
    </row>
    <row r="368" spans="1:7">
      <c r="A368" s="523"/>
      <c r="B368" s="241"/>
      <c r="C368" s="241"/>
      <c r="D368" s="241"/>
      <c r="E368" s="241"/>
      <c r="F368" s="241"/>
      <c r="G368" s="241"/>
    </row>
    <row r="369" spans="1:7">
      <c r="A369" s="523"/>
      <c r="B369" s="241"/>
      <c r="C369" s="241"/>
      <c r="D369" s="241"/>
      <c r="E369" s="241"/>
      <c r="F369" s="241"/>
      <c r="G369" s="241"/>
    </row>
    <row r="370" spans="1:7">
      <c r="A370" s="523"/>
      <c r="B370" s="241"/>
      <c r="C370" s="241"/>
      <c r="D370" s="241"/>
      <c r="E370" s="241"/>
      <c r="F370" s="241"/>
      <c r="G370" s="241"/>
    </row>
    <row r="371" spans="1:7">
      <c r="A371" s="523"/>
      <c r="B371" s="241"/>
      <c r="C371" s="241"/>
      <c r="D371" s="241"/>
      <c r="E371" s="241"/>
      <c r="F371" s="241"/>
      <c r="G371" s="241"/>
    </row>
    <row r="372" spans="1:7">
      <c r="A372" s="523"/>
      <c r="B372" s="241"/>
      <c r="C372" s="241"/>
      <c r="D372" s="241"/>
      <c r="E372" s="241"/>
      <c r="F372" s="241"/>
      <c r="G372" s="241"/>
    </row>
    <row r="373" spans="1:7">
      <c r="A373" s="523"/>
      <c r="B373" s="241"/>
      <c r="C373" s="241"/>
      <c r="D373" s="241"/>
      <c r="E373" s="241"/>
      <c r="F373" s="241"/>
      <c r="G373" s="241"/>
    </row>
    <row r="374" spans="1:7">
      <c r="A374" s="523"/>
      <c r="B374" s="241"/>
      <c r="C374" s="241"/>
      <c r="D374" s="241"/>
      <c r="E374" s="241"/>
      <c r="F374" s="241"/>
      <c r="G374" s="241"/>
    </row>
    <row r="375" spans="1:7">
      <c r="A375" s="523"/>
      <c r="B375" s="241"/>
      <c r="C375" s="241"/>
      <c r="D375" s="241"/>
      <c r="E375" s="241"/>
      <c r="F375" s="241"/>
      <c r="G375" s="241"/>
    </row>
    <row r="376" spans="1:7">
      <c r="A376" s="523"/>
      <c r="B376" s="241"/>
      <c r="C376" s="241"/>
      <c r="D376" s="241"/>
      <c r="E376" s="241"/>
      <c r="F376" s="241"/>
      <c r="G376" s="241"/>
    </row>
    <row r="377" spans="1:7">
      <c r="A377" s="523"/>
      <c r="B377" s="241"/>
      <c r="C377" s="241"/>
      <c r="D377" s="241"/>
      <c r="E377" s="241"/>
      <c r="F377" s="241"/>
      <c r="G377" s="241"/>
    </row>
    <row r="378" spans="1:7">
      <c r="A378" s="523"/>
      <c r="B378" s="241"/>
      <c r="C378" s="241"/>
      <c r="D378" s="241"/>
      <c r="E378" s="241"/>
      <c r="F378" s="241"/>
      <c r="G378" s="241"/>
    </row>
    <row r="379" spans="1:7">
      <c r="A379" s="523"/>
      <c r="B379" s="241"/>
      <c r="C379" s="241"/>
      <c r="D379" s="241"/>
      <c r="E379" s="241"/>
      <c r="F379" s="241"/>
      <c r="G379" s="241"/>
    </row>
    <row r="380" spans="1:7">
      <c r="A380" s="523"/>
      <c r="B380" s="241"/>
      <c r="C380" s="241"/>
      <c r="D380" s="241"/>
      <c r="E380" s="241"/>
      <c r="F380" s="241"/>
      <c r="G380" s="241"/>
    </row>
    <row r="381" spans="1:7">
      <c r="A381" s="523"/>
      <c r="B381" s="241"/>
      <c r="C381" s="241"/>
      <c r="D381" s="241"/>
      <c r="E381" s="241"/>
      <c r="F381" s="241"/>
      <c r="G381" s="241"/>
    </row>
    <row r="382" spans="1:7">
      <c r="A382" s="523"/>
      <c r="B382" s="241"/>
      <c r="C382" s="241"/>
      <c r="D382" s="241"/>
      <c r="E382" s="241"/>
      <c r="F382" s="241"/>
      <c r="G382" s="241"/>
    </row>
    <row r="383" spans="1:7">
      <c r="A383" s="523"/>
      <c r="B383" s="241"/>
      <c r="C383" s="241"/>
      <c r="D383" s="241"/>
      <c r="E383" s="241"/>
      <c r="F383" s="241"/>
      <c r="G383" s="241"/>
    </row>
    <row r="384" spans="1:7">
      <c r="A384" s="523"/>
      <c r="B384" s="241"/>
      <c r="C384" s="241"/>
      <c r="D384" s="241"/>
      <c r="E384" s="241"/>
      <c r="F384" s="241"/>
      <c r="G384" s="241"/>
    </row>
    <row r="385" spans="1:7">
      <c r="A385" s="523"/>
      <c r="B385" s="241"/>
      <c r="C385" s="241"/>
      <c r="D385" s="241"/>
      <c r="E385" s="241"/>
      <c r="F385" s="241"/>
      <c r="G385" s="241"/>
    </row>
    <row r="386" spans="1:7">
      <c r="A386" s="523"/>
      <c r="B386" s="241"/>
      <c r="C386" s="241"/>
      <c r="D386" s="241"/>
      <c r="E386" s="241"/>
      <c r="F386" s="241"/>
      <c r="G386" s="241"/>
    </row>
    <row r="387" spans="1:7">
      <c r="A387" s="523"/>
      <c r="B387" s="241"/>
      <c r="C387" s="241"/>
      <c r="D387" s="241"/>
      <c r="E387" s="241"/>
      <c r="F387" s="241"/>
      <c r="G387" s="241"/>
    </row>
    <row r="388" spans="1:7">
      <c r="A388" s="523"/>
      <c r="B388" s="241"/>
      <c r="C388" s="241"/>
      <c r="D388" s="241"/>
      <c r="E388" s="241"/>
      <c r="F388" s="241"/>
      <c r="G388" s="241"/>
    </row>
    <row r="389" spans="1:7">
      <c r="A389" s="523"/>
      <c r="B389" s="241"/>
      <c r="C389" s="241"/>
      <c r="D389" s="241"/>
      <c r="E389" s="241"/>
      <c r="F389" s="241"/>
      <c r="G389" s="241"/>
    </row>
    <row r="390" spans="1:7">
      <c r="A390" s="523"/>
      <c r="B390" s="241"/>
      <c r="C390" s="241"/>
      <c r="D390" s="241"/>
      <c r="E390" s="241"/>
      <c r="F390" s="241"/>
      <c r="G390" s="241"/>
    </row>
    <row r="391" spans="1:7">
      <c r="A391" s="523"/>
      <c r="B391" s="241"/>
      <c r="C391" s="241"/>
      <c r="D391" s="241"/>
      <c r="E391" s="241"/>
      <c r="F391" s="241"/>
      <c r="G391" s="241"/>
    </row>
    <row r="392" spans="1:7">
      <c r="A392" s="523"/>
      <c r="B392" s="241"/>
      <c r="C392" s="241"/>
      <c r="D392" s="241"/>
      <c r="E392" s="241"/>
      <c r="F392" s="241"/>
      <c r="G392" s="241"/>
    </row>
    <row r="393" spans="1:7">
      <c r="A393" s="523"/>
      <c r="B393" s="241"/>
      <c r="C393" s="241"/>
      <c r="D393" s="241"/>
      <c r="E393" s="241"/>
      <c r="F393" s="241"/>
      <c r="G393" s="241"/>
    </row>
    <row r="394" spans="1:7">
      <c r="A394" s="523"/>
      <c r="B394" s="241"/>
      <c r="C394" s="241"/>
      <c r="D394" s="241"/>
      <c r="E394" s="241"/>
      <c r="F394" s="241"/>
      <c r="G394" s="241"/>
    </row>
    <row r="395" spans="1:7">
      <c r="A395" s="523"/>
      <c r="B395" s="241"/>
      <c r="C395" s="241"/>
      <c r="D395" s="241"/>
      <c r="E395" s="241"/>
      <c r="F395" s="241"/>
      <c r="G395" s="241"/>
    </row>
    <row r="396" spans="1:7">
      <c r="A396" s="523"/>
      <c r="B396" s="241"/>
      <c r="C396" s="241"/>
      <c r="D396" s="241"/>
      <c r="E396" s="241"/>
      <c r="F396" s="241"/>
      <c r="G396" s="241"/>
    </row>
    <row r="397" spans="1:7">
      <c r="A397" s="523"/>
      <c r="B397" s="241"/>
      <c r="C397" s="241"/>
      <c r="D397" s="241"/>
      <c r="E397" s="241"/>
      <c r="F397" s="241"/>
      <c r="G397" s="241"/>
    </row>
    <row r="398" spans="1:7">
      <c r="A398" s="523"/>
      <c r="B398" s="241"/>
      <c r="C398" s="241"/>
      <c r="D398" s="241"/>
      <c r="E398" s="241"/>
      <c r="F398" s="241"/>
      <c r="G398" s="241"/>
    </row>
    <row r="399" spans="1:7">
      <c r="A399" s="523"/>
      <c r="B399" s="241"/>
      <c r="C399" s="241"/>
      <c r="D399" s="241"/>
      <c r="E399" s="241"/>
      <c r="F399" s="241"/>
      <c r="G399" s="241"/>
    </row>
    <row r="400" spans="1:7">
      <c r="A400" s="523"/>
      <c r="B400" s="241"/>
      <c r="C400" s="241"/>
      <c r="D400" s="241"/>
      <c r="E400" s="241"/>
      <c r="F400" s="241"/>
      <c r="G400" s="241"/>
    </row>
    <row r="401" spans="1:7">
      <c r="A401" s="523"/>
      <c r="B401" s="241"/>
      <c r="C401" s="241"/>
      <c r="D401" s="241"/>
      <c r="E401" s="241"/>
      <c r="F401" s="241"/>
      <c r="G401" s="241"/>
    </row>
    <row r="402" spans="1:7">
      <c r="A402" s="523"/>
      <c r="B402" s="241"/>
      <c r="C402" s="241"/>
      <c r="D402" s="241"/>
      <c r="E402" s="241"/>
      <c r="F402" s="241"/>
      <c r="G402" s="241"/>
    </row>
    <row r="403" spans="1:7">
      <c r="A403" s="523"/>
      <c r="B403" s="241"/>
      <c r="C403" s="241"/>
      <c r="D403" s="241"/>
      <c r="E403" s="241"/>
      <c r="F403" s="241"/>
      <c r="G403" s="241"/>
    </row>
    <row r="404" spans="1:7">
      <c r="A404" s="523"/>
      <c r="B404" s="241"/>
      <c r="C404" s="241"/>
      <c r="D404" s="241"/>
      <c r="E404" s="241"/>
      <c r="F404" s="241"/>
      <c r="G404" s="241"/>
    </row>
    <row r="405" spans="1:7">
      <c r="A405" s="523"/>
      <c r="B405" s="241"/>
      <c r="C405" s="241"/>
      <c r="D405" s="241"/>
      <c r="E405" s="241"/>
      <c r="F405" s="241"/>
      <c r="G405" s="241"/>
    </row>
    <row r="406" spans="1:7">
      <c r="A406" s="523"/>
      <c r="B406" s="241"/>
      <c r="C406" s="241"/>
      <c r="D406" s="241"/>
      <c r="E406" s="241"/>
      <c r="F406" s="241"/>
      <c r="G406" s="241"/>
    </row>
    <row r="407" spans="1:7">
      <c r="A407" s="523"/>
      <c r="B407" s="241"/>
      <c r="C407" s="241"/>
      <c r="D407" s="241"/>
      <c r="E407" s="241"/>
      <c r="F407" s="241"/>
      <c r="G407" s="241"/>
    </row>
    <row r="408" spans="1:7">
      <c r="A408" s="523"/>
      <c r="B408" s="241"/>
      <c r="C408" s="241"/>
      <c r="D408" s="241"/>
      <c r="E408" s="241"/>
      <c r="F408" s="241"/>
      <c r="G408" s="241"/>
    </row>
    <row r="409" spans="1:7">
      <c r="A409" s="523"/>
      <c r="B409" s="241"/>
      <c r="C409" s="241"/>
      <c r="D409" s="241"/>
      <c r="E409" s="241"/>
      <c r="F409" s="241"/>
      <c r="G409" s="241"/>
    </row>
    <row r="410" spans="1:7">
      <c r="A410" s="523"/>
      <c r="B410" s="241"/>
      <c r="C410" s="241"/>
      <c r="D410" s="241"/>
      <c r="E410" s="241"/>
      <c r="F410" s="241"/>
      <c r="G410" s="241"/>
    </row>
    <row r="411" spans="1:7">
      <c r="A411" s="523"/>
      <c r="B411" s="241"/>
      <c r="C411" s="241"/>
      <c r="D411" s="241"/>
      <c r="E411" s="241"/>
      <c r="F411" s="241"/>
      <c r="G411" s="241"/>
    </row>
    <row r="412" spans="1:7">
      <c r="A412" s="523"/>
      <c r="B412" s="241"/>
      <c r="C412" s="241"/>
      <c r="D412" s="241"/>
      <c r="E412" s="241"/>
      <c r="F412" s="241"/>
      <c r="G412" s="241"/>
    </row>
    <row r="413" spans="1:7">
      <c r="A413" s="523"/>
      <c r="B413" s="241"/>
      <c r="C413" s="241"/>
      <c r="D413" s="241"/>
      <c r="E413" s="241"/>
      <c r="F413" s="241"/>
      <c r="G413" s="241"/>
    </row>
    <row r="414" spans="1:7">
      <c r="A414" s="523"/>
      <c r="B414" s="241"/>
      <c r="C414" s="241"/>
      <c r="D414" s="241"/>
      <c r="E414" s="241"/>
      <c r="F414" s="241"/>
      <c r="G414" s="241"/>
    </row>
    <row r="415" spans="1:7">
      <c r="A415" s="523"/>
      <c r="B415" s="241"/>
      <c r="C415" s="241"/>
      <c r="D415" s="241"/>
      <c r="E415" s="241"/>
      <c r="F415" s="241"/>
      <c r="G415" s="241"/>
    </row>
    <row r="416" spans="1:7">
      <c r="A416" s="523"/>
      <c r="B416" s="241"/>
      <c r="C416" s="241"/>
      <c r="D416" s="241"/>
      <c r="E416" s="241"/>
      <c r="F416" s="241"/>
      <c r="G416" s="241"/>
    </row>
    <row r="417" spans="1:7">
      <c r="A417" s="523"/>
      <c r="B417" s="241"/>
      <c r="C417" s="241"/>
      <c r="D417" s="241"/>
      <c r="E417" s="241"/>
      <c r="F417" s="241"/>
      <c r="G417" s="241"/>
    </row>
    <row r="418" spans="1:7">
      <c r="A418" s="523"/>
      <c r="B418" s="241"/>
      <c r="C418" s="241"/>
      <c r="D418" s="241"/>
      <c r="E418" s="241"/>
      <c r="F418" s="241"/>
      <c r="G418" s="241"/>
    </row>
    <row r="419" spans="1:7">
      <c r="A419" s="523"/>
      <c r="B419" s="241"/>
      <c r="C419" s="241"/>
      <c r="D419" s="241"/>
      <c r="E419" s="241"/>
      <c r="F419" s="241"/>
      <c r="G419" s="241"/>
    </row>
    <row r="420" spans="1:7">
      <c r="A420" s="523"/>
      <c r="B420" s="241"/>
      <c r="C420" s="241"/>
      <c r="D420" s="241"/>
      <c r="E420" s="241"/>
      <c r="F420" s="241"/>
      <c r="G420" s="241"/>
    </row>
    <row r="421" spans="1:7">
      <c r="A421" s="523"/>
      <c r="B421" s="241"/>
      <c r="C421" s="241"/>
      <c r="D421" s="241"/>
      <c r="E421" s="241"/>
      <c r="F421" s="241"/>
      <c r="G421" s="241"/>
    </row>
    <row r="422" spans="1:7">
      <c r="A422" s="523"/>
      <c r="B422" s="241"/>
      <c r="C422" s="241"/>
      <c r="D422" s="241"/>
      <c r="E422" s="241"/>
      <c r="F422" s="241"/>
      <c r="G422" s="241"/>
    </row>
    <row r="423" spans="1:7">
      <c r="A423" s="523"/>
      <c r="B423" s="241"/>
      <c r="C423" s="241"/>
      <c r="D423" s="241"/>
      <c r="E423" s="241"/>
      <c r="F423" s="241"/>
      <c r="G423" s="241"/>
    </row>
    <row r="424" spans="1:7">
      <c r="A424" s="523"/>
      <c r="B424" s="241"/>
      <c r="C424" s="241"/>
      <c r="D424" s="241"/>
      <c r="E424" s="241"/>
      <c r="F424" s="241"/>
      <c r="G424" s="241"/>
    </row>
    <row r="425" spans="1:7">
      <c r="A425" s="523"/>
      <c r="B425" s="241"/>
      <c r="C425" s="241"/>
      <c r="D425" s="241"/>
      <c r="E425" s="241"/>
      <c r="F425" s="241"/>
      <c r="G425" s="241"/>
    </row>
    <row r="426" spans="1:7">
      <c r="A426" s="523"/>
      <c r="B426" s="241"/>
      <c r="C426" s="241"/>
      <c r="D426" s="241"/>
      <c r="E426" s="241"/>
      <c r="F426" s="241"/>
      <c r="G426" s="241"/>
    </row>
    <row r="427" spans="1:7">
      <c r="A427" s="523"/>
      <c r="B427" s="241"/>
      <c r="C427" s="241"/>
      <c r="D427" s="241"/>
      <c r="E427" s="241"/>
      <c r="F427" s="241"/>
      <c r="G427" s="241"/>
    </row>
    <row r="428" spans="1:7">
      <c r="A428" s="523"/>
      <c r="B428" s="241"/>
      <c r="C428" s="241"/>
      <c r="D428" s="241"/>
      <c r="E428" s="241"/>
      <c r="F428" s="241"/>
      <c r="G428" s="241"/>
    </row>
    <row r="429" spans="1:7">
      <c r="A429" s="523"/>
      <c r="B429" s="241"/>
      <c r="C429" s="241"/>
      <c r="D429" s="241"/>
      <c r="E429" s="241"/>
      <c r="F429" s="241"/>
      <c r="G429" s="241"/>
    </row>
    <row r="430" spans="1:7">
      <c r="A430" s="523"/>
      <c r="B430" s="241"/>
      <c r="C430" s="241"/>
      <c r="D430" s="241"/>
      <c r="E430" s="241"/>
      <c r="F430" s="241"/>
      <c r="G430" s="241"/>
    </row>
    <row r="431" spans="1:7">
      <c r="A431" s="523"/>
      <c r="B431" s="241"/>
      <c r="C431" s="241"/>
      <c r="D431" s="241"/>
      <c r="E431" s="241"/>
      <c r="F431" s="241"/>
      <c r="G431" s="241"/>
    </row>
    <row r="432" spans="1:7">
      <c r="A432" s="523"/>
      <c r="B432" s="241"/>
      <c r="C432" s="241"/>
      <c r="D432" s="241"/>
      <c r="E432" s="241"/>
      <c r="F432" s="241"/>
      <c r="G432" s="241"/>
    </row>
    <row r="433" spans="1:7">
      <c r="A433" s="523"/>
      <c r="B433" s="241"/>
      <c r="C433" s="241"/>
      <c r="D433" s="241"/>
      <c r="E433" s="241"/>
      <c r="F433" s="241"/>
      <c r="G433" s="241"/>
    </row>
    <row r="434" spans="1:7">
      <c r="A434" s="523"/>
      <c r="B434" s="241"/>
      <c r="C434" s="241"/>
      <c r="D434" s="241"/>
      <c r="E434" s="241"/>
      <c r="F434" s="241"/>
      <c r="G434" s="241"/>
    </row>
    <row r="435" spans="1:7">
      <c r="A435" s="523"/>
      <c r="B435" s="241"/>
      <c r="C435" s="241"/>
      <c r="D435" s="241"/>
      <c r="E435" s="241"/>
      <c r="F435" s="241"/>
      <c r="G435" s="241"/>
    </row>
    <row r="436" spans="1:7">
      <c r="A436" s="523"/>
      <c r="B436" s="241"/>
      <c r="C436" s="241"/>
      <c r="D436" s="241"/>
      <c r="E436" s="241"/>
      <c r="F436" s="241"/>
      <c r="G436" s="241"/>
    </row>
    <row r="437" spans="1:7">
      <c r="A437" s="523"/>
      <c r="B437" s="241"/>
      <c r="C437" s="241"/>
      <c r="D437" s="241"/>
      <c r="E437" s="241"/>
      <c r="F437" s="241"/>
      <c r="G437" s="241"/>
    </row>
    <row r="438" spans="1:7">
      <c r="A438" s="523"/>
      <c r="B438" s="241"/>
      <c r="C438" s="241"/>
      <c r="D438" s="241"/>
      <c r="E438" s="241"/>
      <c r="F438" s="241"/>
      <c r="G438" s="241"/>
    </row>
    <row r="439" spans="1:7">
      <c r="A439" s="523"/>
      <c r="B439" s="241"/>
      <c r="C439" s="241"/>
      <c r="D439" s="241"/>
      <c r="E439" s="241"/>
      <c r="F439" s="241"/>
      <c r="G439" s="241"/>
    </row>
    <row r="440" spans="1:7">
      <c r="A440" s="523"/>
      <c r="B440" s="241"/>
      <c r="C440" s="241"/>
      <c r="D440" s="241"/>
      <c r="E440" s="241"/>
      <c r="F440" s="241"/>
      <c r="G440" s="241"/>
    </row>
    <row r="441" spans="1:7">
      <c r="A441" s="523"/>
      <c r="B441" s="241"/>
      <c r="C441" s="241"/>
      <c r="D441" s="241"/>
      <c r="E441" s="241"/>
      <c r="F441" s="241"/>
      <c r="G441" s="241"/>
    </row>
    <row r="442" spans="1:7">
      <c r="A442" s="523"/>
      <c r="B442" s="241"/>
      <c r="C442" s="241"/>
      <c r="D442" s="241"/>
      <c r="E442" s="241"/>
      <c r="F442" s="241"/>
      <c r="G442" s="241"/>
    </row>
    <row r="443" spans="1:7">
      <c r="A443" s="523"/>
      <c r="B443" s="241"/>
      <c r="C443" s="241"/>
      <c r="D443" s="241"/>
      <c r="E443" s="241"/>
      <c r="F443" s="241"/>
      <c r="G443" s="241"/>
    </row>
    <row r="444" spans="1:7">
      <c r="A444" s="523"/>
      <c r="B444" s="241"/>
      <c r="C444" s="241"/>
      <c r="D444" s="241"/>
      <c r="E444" s="241"/>
      <c r="F444" s="241"/>
      <c r="G444" s="241"/>
    </row>
    <row r="445" spans="1:7">
      <c r="A445" s="523"/>
      <c r="B445" s="241"/>
      <c r="C445" s="241"/>
      <c r="D445" s="241"/>
      <c r="E445" s="241"/>
      <c r="F445" s="241"/>
      <c r="G445" s="241"/>
    </row>
    <row r="446" spans="1:7">
      <c r="A446" s="523"/>
      <c r="B446" s="241"/>
      <c r="C446" s="241"/>
      <c r="D446" s="241"/>
      <c r="E446" s="241"/>
      <c r="F446" s="241"/>
      <c r="G446" s="241"/>
    </row>
    <row r="447" spans="1:7">
      <c r="A447" s="523"/>
      <c r="B447" s="241"/>
      <c r="C447" s="241"/>
      <c r="D447" s="241"/>
      <c r="E447" s="241"/>
      <c r="F447" s="241"/>
      <c r="G447" s="241"/>
    </row>
    <row r="448" spans="1:7">
      <c r="A448" s="523"/>
      <c r="B448" s="241"/>
      <c r="C448" s="241"/>
      <c r="D448" s="241"/>
      <c r="E448" s="241"/>
      <c r="F448" s="241"/>
      <c r="G448" s="241"/>
    </row>
    <row r="449" spans="1:7">
      <c r="A449" s="523"/>
      <c r="B449" s="241"/>
      <c r="C449" s="241"/>
      <c r="D449" s="241"/>
      <c r="E449" s="241"/>
      <c r="F449" s="241"/>
      <c r="G449" s="241"/>
    </row>
    <row r="450" spans="1:7">
      <c r="A450" s="523"/>
      <c r="B450" s="241"/>
      <c r="C450" s="241"/>
      <c r="D450" s="241"/>
      <c r="E450" s="241"/>
      <c r="F450" s="241"/>
      <c r="G450" s="241"/>
    </row>
    <row r="451" spans="1:7">
      <c r="A451" s="523"/>
      <c r="B451" s="241"/>
      <c r="C451" s="241"/>
      <c r="D451" s="241"/>
      <c r="E451" s="241"/>
      <c r="F451" s="241"/>
      <c r="G451" s="241"/>
    </row>
    <row r="452" spans="1:7">
      <c r="A452" s="523"/>
      <c r="B452" s="241"/>
      <c r="C452" s="241"/>
      <c r="D452" s="241"/>
      <c r="E452" s="241"/>
      <c r="F452" s="241"/>
      <c r="G452" s="241"/>
    </row>
    <row r="453" spans="1:7">
      <c r="A453" s="523"/>
      <c r="B453" s="241"/>
      <c r="C453" s="241"/>
      <c r="D453" s="241"/>
      <c r="E453" s="241"/>
      <c r="F453" s="241"/>
      <c r="G453" s="241"/>
    </row>
    <row r="454" spans="1:7">
      <c r="A454" s="523"/>
      <c r="B454" s="241"/>
      <c r="C454" s="241"/>
      <c r="D454" s="241"/>
      <c r="E454" s="241"/>
      <c r="F454" s="241"/>
      <c r="G454" s="241"/>
    </row>
    <row r="455" spans="1:7">
      <c r="A455" s="523"/>
      <c r="B455" s="241"/>
      <c r="C455" s="241"/>
      <c r="D455" s="241"/>
      <c r="E455" s="241"/>
      <c r="F455" s="241"/>
      <c r="G455" s="241"/>
    </row>
    <row r="456" spans="1:7">
      <c r="A456" s="523"/>
      <c r="B456" s="241"/>
      <c r="C456" s="241"/>
      <c r="D456" s="241"/>
      <c r="E456" s="241"/>
      <c r="F456" s="241"/>
      <c r="G456" s="241"/>
    </row>
    <row r="457" spans="1:7">
      <c r="A457" s="523"/>
      <c r="B457" s="241"/>
      <c r="C457" s="241"/>
      <c r="D457" s="241"/>
      <c r="E457" s="241"/>
      <c r="F457" s="241"/>
      <c r="G457" s="241"/>
    </row>
    <row r="458" spans="1:7">
      <c r="A458" s="523"/>
      <c r="B458" s="241"/>
      <c r="C458" s="241"/>
      <c r="D458" s="241"/>
      <c r="E458" s="241"/>
      <c r="F458" s="241"/>
      <c r="G458" s="241"/>
    </row>
    <row r="459" spans="1:7">
      <c r="A459" s="523"/>
      <c r="B459" s="241"/>
      <c r="C459" s="241"/>
      <c r="D459" s="241"/>
      <c r="E459" s="241"/>
      <c r="F459" s="241"/>
      <c r="G459" s="241"/>
    </row>
    <row r="460" spans="1:7">
      <c r="A460" s="523"/>
      <c r="B460" s="241"/>
      <c r="C460" s="241"/>
      <c r="D460" s="241"/>
      <c r="E460" s="241"/>
      <c r="F460" s="241"/>
      <c r="G460" s="241"/>
    </row>
    <row r="461" spans="1:7">
      <c r="A461" s="523"/>
      <c r="B461" s="241"/>
      <c r="C461" s="241"/>
      <c r="D461" s="241"/>
      <c r="E461" s="241"/>
      <c r="F461" s="241"/>
      <c r="G461" s="241"/>
    </row>
    <row r="462" spans="1:7">
      <c r="A462" s="523"/>
      <c r="B462" s="241"/>
      <c r="C462" s="241"/>
      <c r="D462" s="241"/>
      <c r="E462" s="241"/>
      <c r="F462" s="241"/>
      <c r="G462" s="241"/>
    </row>
    <row r="463" spans="1:7">
      <c r="A463" s="523"/>
      <c r="B463" s="241"/>
      <c r="C463" s="241"/>
      <c r="D463" s="241"/>
      <c r="E463" s="241"/>
      <c r="F463" s="241"/>
      <c r="G463" s="241"/>
    </row>
    <row r="464" spans="1:7">
      <c r="A464" s="523"/>
      <c r="B464" s="241"/>
      <c r="C464" s="241"/>
      <c r="D464" s="241"/>
      <c r="E464" s="241"/>
      <c r="F464" s="241"/>
      <c r="G464" s="241"/>
    </row>
    <row r="465" spans="1:7">
      <c r="A465" s="523"/>
      <c r="B465" s="241"/>
      <c r="C465" s="241"/>
      <c r="D465" s="241"/>
      <c r="E465" s="241"/>
      <c r="F465" s="241"/>
      <c r="G465" s="241"/>
    </row>
    <row r="466" spans="1:7">
      <c r="A466" s="523"/>
      <c r="B466" s="241"/>
      <c r="C466" s="241"/>
      <c r="D466" s="241"/>
      <c r="E466" s="241"/>
      <c r="F466" s="241"/>
      <c r="G466" s="241"/>
    </row>
    <row r="467" spans="1:7">
      <c r="A467" s="523"/>
      <c r="B467" s="241"/>
      <c r="C467" s="241"/>
      <c r="D467" s="241"/>
      <c r="E467" s="241"/>
      <c r="F467" s="241"/>
      <c r="G467" s="241"/>
    </row>
    <row r="468" spans="1:7">
      <c r="A468" s="523"/>
      <c r="B468" s="241"/>
      <c r="C468" s="241"/>
      <c r="D468" s="241"/>
      <c r="E468" s="241"/>
      <c r="F468" s="241"/>
      <c r="G468" s="241"/>
    </row>
    <row r="469" spans="1:7">
      <c r="A469" s="523"/>
      <c r="B469" s="241"/>
      <c r="C469" s="241"/>
      <c r="D469" s="241"/>
      <c r="E469" s="241"/>
      <c r="F469" s="241"/>
      <c r="G469" s="241"/>
    </row>
    <row r="470" spans="1:7">
      <c r="A470" s="523"/>
      <c r="B470" s="241"/>
      <c r="C470" s="241"/>
      <c r="D470" s="241"/>
      <c r="E470" s="241"/>
      <c r="F470" s="241"/>
      <c r="G470" s="241"/>
    </row>
    <row r="471" spans="1:7">
      <c r="A471" s="523"/>
      <c r="B471" s="241"/>
      <c r="C471" s="241"/>
      <c r="D471" s="241"/>
      <c r="E471" s="241"/>
      <c r="F471" s="241"/>
      <c r="G471" s="241"/>
    </row>
    <row r="472" spans="1:7">
      <c r="A472" s="523"/>
      <c r="B472" s="241"/>
      <c r="C472" s="241"/>
      <c r="D472" s="241"/>
      <c r="E472" s="241"/>
      <c r="F472" s="241"/>
      <c r="G472" s="241"/>
    </row>
    <row r="473" spans="1:7">
      <c r="A473" s="523"/>
      <c r="B473" s="241"/>
      <c r="C473" s="241"/>
      <c r="D473" s="241"/>
      <c r="E473" s="241"/>
      <c r="F473" s="241"/>
      <c r="G473" s="241"/>
    </row>
    <row r="474" spans="1:7">
      <c r="A474" s="523"/>
      <c r="B474" s="241"/>
      <c r="C474" s="241"/>
      <c r="D474" s="241"/>
      <c r="E474" s="241"/>
      <c r="F474" s="241"/>
      <c r="G474" s="241"/>
    </row>
    <row r="475" spans="1:7">
      <c r="A475" s="523"/>
      <c r="B475" s="241"/>
      <c r="C475" s="241"/>
      <c r="D475" s="241"/>
      <c r="E475" s="241"/>
      <c r="F475" s="241"/>
      <c r="G475" s="241"/>
    </row>
    <row r="476" spans="1:7">
      <c r="A476" s="523"/>
      <c r="B476" s="241"/>
      <c r="C476" s="241"/>
      <c r="D476" s="241"/>
      <c r="E476" s="241"/>
      <c r="F476" s="241"/>
      <c r="G476" s="241"/>
    </row>
    <row r="477" spans="1:7">
      <c r="A477" s="523"/>
      <c r="B477" s="241"/>
      <c r="C477" s="241"/>
      <c r="D477" s="241"/>
      <c r="E477" s="241"/>
      <c r="F477" s="241"/>
      <c r="G477" s="241"/>
    </row>
    <row r="478" spans="1:7">
      <c r="A478" s="523"/>
      <c r="B478" s="241"/>
      <c r="C478" s="241"/>
      <c r="D478" s="241"/>
      <c r="E478" s="241"/>
      <c r="F478" s="241"/>
      <c r="G478" s="241"/>
    </row>
    <row r="479" spans="1:7">
      <c r="A479" s="523"/>
      <c r="B479" s="241"/>
      <c r="C479" s="241"/>
      <c r="D479" s="241"/>
      <c r="E479" s="241"/>
      <c r="F479" s="241"/>
      <c r="G479" s="241"/>
    </row>
    <row r="480" spans="1:7">
      <c r="A480" s="523"/>
      <c r="B480" s="241"/>
      <c r="C480" s="241"/>
      <c r="D480" s="241"/>
      <c r="E480" s="241"/>
      <c r="F480" s="241"/>
      <c r="G480" s="241"/>
    </row>
    <row r="481" spans="1:7">
      <c r="A481" s="523"/>
      <c r="B481" s="241"/>
      <c r="C481" s="241"/>
      <c r="D481" s="241"/>
      <c r="E481" s="241"/>
      <c r="F481" s="241"/>
      <c r="G481" s="241"/>
    </row>
    <row r="482" spans="1:7">
      <c r="A482" s="523"/>
      <c r="B482" s="241"/>
      <c r="C482" s="241"/>
      <c r="D482" s="241"/>
      <c r="E482" s="241"/>
      <c r="F482" s="241"/>
      <c r="G482" s="241"/>
    </row>
    <row r="483" spans="1:7">
      <c r="A483" s="523"/>
      <c r="B483" s="241"/>
      <c r="C483" s="241"/>
      <c r="D483" s="241"/>
      <c r="E483" s="241"/>
      <c r="F483" s="241"/>
      <c r="G483" s="241"/>
    </row>
    <row r="484" spans="1:7">
      <c r="A484" s="523"/>
      <c r="B484" s="241"/>
      <c r="C484" s="241"/>
      <c r="D484" s="241"/>
      <c r="E484" s="241"/>
      <c r="F484" s="241"/>
      <c r="G484" s="241"/>
    </row>
    <row r="485" spans="1:7">
      <c r="A485" s="523"/>
      <c r="B485" s="241"/>
      <c r="C485" s="241"/>
      <c r="D485" s="241"/>
      <c r="E485" s="241"/>
      <c r="F485" s="241"/>
      <c r="G485" s="241"/>
    </row>
    <row r="486" spans="1:7">
      <c r="A486" s="523"/>
      <c r="B486" s="241"/>
      <c r="C486" s="241"/>
      <c r="D486" s="241"/>
      <c r="E486" s="241"/>
      <c r="F486" s="241"/>
      <c r="G486" s="241"/>
    </row>
    <row r="487" spans="1:7">
      <c r="A487" s="523"/>
      <c r="B487" s="241"/>
      <c r="C487" s="241"/>
      <c r="D487" s="241"/>
      <c r="E487" s="241"/>
      <c r="F487" s="241"/>
      <c r="G487" s="241"/>
    </row>
    <row r="488" spans="1:7">
      <c r="A488" s="523"/>
      <c r="B488" s="241"/>
      <c r="C488" s="241"/>
      <c r="D488" s="241"/>
      <c r="E488" s="241"/>
      <c r="F488" s="241"/>
      <c r="G488" s="241"/>
    </row>
    <row r="489" spans="1:7">
      <c r="A489" s="523"/>
      <c r="B489" s="241"/>
      <c r="C489" s="241"/>
      <c r="D489" s="241"/>
      <c r="E489" s="241"/>
      <c r="F489" s="241"/>
      <c r="G489" s="241"/>
    </row>
    <row r="490" spans="1:7">
      <c r="A490" s="523"/>
      <c r="B490" s="241"/>
      <c r="C490" s="241"/>
      <c r="D490" s="241"/>
      <c r="E490" s="241"/>
      <c r="F490" s="241"/>
      <c r="G490" s="241"/>
    </row>
    <row r="491" spans="1:7">
      <c r="A491" s="523"/>
      <c r="B491" s="241"/>
      <c r="C491" s="241"/>
      <c r="D491" s="241"/>
      <c r="E491" s="241"/>
      <c r="F491" s="241"/>
      <c r="G491" s="241"/>
    </row>
    <row r="492" spans="1:7">
      <c r="A492" s="523"/>
      <c r="B492" s="241"/>
      <c r="C492" s="241"/>
      <c r="D492" s="241"/>
      <c r="E492" s="241"/>
      <c r="F492" s="241"/>
      <c r="G492" s="241"/>
    </row>
    <row r="493" spans="1:7">
      <c r="A493" s="523"/>
      <c r="B493" s="241"/>
      <c r="C493" s="241"/>
      <c r="D493" s="241"/>
      <c r="E493" s="241"/>
      <c r="F493" s="241"/>
      <c r="G493" s="241"/>
    </row>
    <row r="494" spans="1:7">
      <c r="A494" s="523"/>
      <c r="B494" s="241"/>
      <c r="C494" s="241"/>
      <c r="D494" s="241"/>
      <c r="E494" s="241"/>
      <c r="F494" s="241"/>
      <c r="G494" s="241"/>
    </row>
    <row r="495" spans="1:7">
      <c r="A495" s="523"/>
      <c r="B495" s="241"/>
      <c r="C495" s="241"/>
      <c r="D495" s="241"/>
      <c r="E495" s="241"/>
      <c r="F495" s="241"/>
      <c r="G495" s="241"/>
    </row>
    <row r="496" spans="1:7">
      <c r="A496" s="523"/>
      <c r="B496" s="241"/>
      <c r="C496" s="241"/>
      <c r="D496" s="241"/>
      <c r="E496" s="241"/>
      <c r="F496" s="241"/>
      <c r="G496" s="241"/>
    </row>
    <row r="497" spans="1:7">
      <c r="A497" s="523"/>
      <c r="B497" s="241"/>
      <c r="C497" s="241"/>
      <c r="D497" s="241"/>
      <c r="E497" s="241"/>
      <c r="F497" s="241"/>
      <c r="G497" s="241"/>
    </row>
    <row r="498" spans="1:7">
      <c r="A498" s="523"/>
      <c r="B498" s="241"/>
      <c r="C498" s="241"/>
      <c r="D498" s="241"/>
      <c r="E498" s="241"/>
      <c r="F498" s="241"/>
      <c r="G498" s="241"/>
    </row>
    <row r="499" spans="1:7">
      <c r="A499" s="523"/>
      <c r="B499" s="241"/>
      <c r="C499" s="241"/>
      <c r="D499" s="241"/>
      <c r="E499" s="241"/>
      <c r="F499" s="241"/>
      <c r="G499" s="241"/>
    </row>
    <row r="500" spans="1:7">
      <c r="A500" s="523"/>
      <c r="B500" s="241"/>
      <c r="C500" s="241"/>
      <c r="D500" s="241"/>
      <c r="E500" s="241"/>
      <c r="F500" s="241"/>
      <c r="G500" s="241"/>
    </row>
    <row r="501" spans="1:7">
      <c r="A501" s="523"/>
      <c r="B501" s="241"/>
      <c r="C501" s="241"/>
      <c r="D501" s="241"/>
      <c r="E501" s="241"/>
      <c r="F501" s="241"/>
      <c r="G501" s="241"/>
    </row>
    <row r="502" spans="1:7">
      <c r="A502" s="523"/>
      <c r="B502" s="241"/>
      <c r="C502" s="241"/>
      <c r="D502" s="241"/>
      <c r="E502" s="241"/>
      <c r="F502" s="241"/>
      <c r="G502" s="241"/>
    </row>
    <row r="503" spans="1:7">
      <c r="A503" s="523"/>
      <c r="B503" s="241"/>
      <c r="C503" s="241"/>
      <c r="D503" s="241"/>
      <c r="E503" s="241"/>
      <c r="F503" s="241"/>
      <c r="G503" s="241"/>
    </row>
    <row r="504" spans="1:7">
      <c r="A504" s="523"/>
      <c r="B504" s="241"/>
      <c r="C504" s="241"/>
      <c r="D504" s="241"/>
      <c r="E504" s="241"/>
      <c r="F504" s="241"/>
      <c r="G504" s="241"/>
    </row>
    <row r="505" spans="1:7">
      <c r="A505" s="523"/>
      <c r="B505" s="241"/>
      <c r="C505" s="241"/>
      <c r="D505" s="241"/>
      <c r="E505" s="241"/>
      <c r="F505" s="241"/>
      <c r="G505" s="241"/>
    </row>
    <row r="506" spans="1:7">
      <c r="A506" s="523"/>
      <c r="B506" s="241"/>
      <c r="C506" s="241"/>
      <c r="D506" s="241"/>
      <c r="E506" s="241"/>
      <c r="F506" s="241"/>
      <c r="G506" s="241"/>
    </row>
    <row r="507" spans="1:7">
      <c r="A507" s="523"/>
      <c r="B507" s="241"/>
      <c r="C507" s="241"/>
      <c r="D507" s="241"/>
      <c r="E507" s="241"/>
      <c r="F507" s="241"/>
      <c r="G507" s="241"/>
    </row>
    <row r="508" spans="1:7">
      <c r="A508" s="523"/>
      <c r="B508" s="241"/>
      <c r="C508" s="241"/>
      <c r="D508" s="241"/>
      <c r="E508" s="241"/>
      <c r="F508" s="241"/>
      <c r="G508" s="241"/>
    </row>
    <row r="509" spans="1:7">
      <c r="A509" s="523"/>
      <c r="B509" s="241"/>
      <c r="C509" s="241"/>
      <c r="D509" s="241"/>
      <c r="E509" s="241"/>
      <c r="F509" s="241"/>
      <c r="G509" s="241"/>
    </row>
    <row r="510" spans="1:7">
      <c r="A510" s="523"/>
      <c r="B510" s="241"/>
      <c r="C510" s="241"/>
      <c r="D510" s="241"/>
      <c r="E510" s="241"/>
      <c r="F510" s="241"/>
      <c r="G510" s="241"/>
    </row>
    <row r="511" spans="1:7">
      <c r="A511" s="523"/>
      <c r="B511" s="241"/>
      <c r="C511" s="241"/>
      <c r="D511" s="241"/>
      <c r="E511" s="241"/>
      <c r="F511" s="241"/>
      <c r="G511" s="241"/>
    </row>
    <row r="512" spans="1:7">
      <c r="A512" s="523"/>
      <c r="B512" s="241"/>
      <c r="C512" s="241"/>
      <c r="D512" s="241"/>
      <c r="E512" s="241"/>
      <c r="F512" s="241"/>
      <c r="G512" s="241"/>
    </row>
    <row r="513" spans="1:7">
      <c r="A513" s="523"/>
      <c r="B513" s="241"/>
      <c r="C513" s="241"/>
      <c r="D513" s="241"/>
      <c r="E513" s="241"/>
      <c r="F513" s="241"/>
      <c r="G513" s="241"/>
    </row>
    <row r="514" spans="1:7">
      <c r="A514" s="523"/>
      <c r="B514" s="241"/>
      <c r="C514" s="241"/>
      <c r="D514" s="241"/>
      <c r="E514" s="241"/>
      <c r="F514" s="241"/>
      <c r="G514" s="241"/>
    </row>
    <row r="515" spans="1:7">
      <c r="A515" s="523"/>
      <c r="B515" s="241"/>
      <c r="C515" s="241"/>
      <c r="D515" s="241"/>
      <c r="E515" s="241"/>
      <c r="F515" s="241"/>
      <c r="G515" s="241"/>
    </row>
    <row r="516" spans="1:7">
      <c r="A516" s="523"/>
      <c r="B516" s="241"/>
      <c r="C516" s="241"/>
      <c r="D516" s="241"/>
      <c r="E516" s="241"/>
      <c r="F516" s="241"/>
      <c r="G516" s="241"/>
    </row>
    <row r="517" spans="1:7">
      <c r="A517" s="523"/>
      <c r="B517" s="241"/>
      <c r="C517" s="241"/>
      <c r="D517" s="241"/>
      <c r="E517" s="241"/>
      <c r="F517" s="241"/>
      <c r="G517" s="241"/>
    </row>
    <row r="518" spans="1:7">
      <c r="A518" s="523"/>
      <c r="B518" s="241"/>
      <c r="C518" s="241"/>
      <c r="D518" s="241"/>
      <c r="E518" s="241"/>
      <c r="F518" s="241"/>
      <c r="G518" s="241"/>
    </row>
    <row r="519" spans="1:7">
      <c r="A519" s="523"/>
      <c r="B519" s="241"/>
      <c r="C519" s="241"/>
      <c r="D519" s="241"/>
      <c r="E519" s="241"/>
      <c r="F519" s="241"/>
      <c r="G519" s="241"/>
    </row>
    <row r="520" spans="1:7">
      <c r="A520" s="523"/>
      <c r="B520" s="241"/>
      <c r="C520" s="241"/>
      <c r="D520" s="241"/>
      <c r="E520" s="241"/>
      <c r="F520" s="241"/>
      <c r="G520" s="241"/>
    </row>
    <row r="521" spans="1:7">
      <c r="A521" s="523"/>
      <c r="B521" s="241"/>
      <c r="C521" s="241"/>
      <c r="D521" s="241"/>
      <c r="E521" s="241"/>
      <c r="F521" s="241"/>
      <c r="G521" s="241"/>
    </row>
    <row r="522" spans="1:7">
      <c r="A522" s="523"/>
      <c r="B522" s="241"/>
      <c r="C522" s="241"/>
      <c r="D522" s="241"/>
      <c r="E522" s="241"/>
      <c r="F522" s="241"/>
      <c r="G522" s="241"/>
    </row>
    <row r="523" spans="1:7">
      <c r="A523" s="523"/>
      <c r="B523" s="241"/>
      <c r="C523" s="241"/>
      <c r="D523" s="241"/>
      <c r="E523" s="241"/>
      <c r="F523" s="241"/>
      <c r="G523" s="241"/>
    </row>
    <row r="524" spans="1:7">
      <c r="A524" s="523"/>
      <c r="B524" s="241"/>
      <c r="C524" s="241"/>
      <c r="D524" s="241"/>
      <c r="E524" s="241"/>
      <c r="F524" s="241"/>
      <c r="G524" s="241"/>
    </row>
    <row r="525" spans="1:7">
      <c r="A525" s="523"/>
      <c r="B525" s="241"/>
      <c r="C525" s="241"/>
      <c r="D525" s="241"/>
      <c r="E525" s="241"/>
      <c r="F525" s="241"/>
      <c r="G525" s="241"/>
    </row>
    <row r="526" spans="1:7">
      <c r="A526" s="523"/>
      <c r="B526" s="241"/>
      <c r="C526" s="241"/>
      <c r="D526" s="241"/>
      <c r="E526" s="241"/>
      <c r="F526" s="241"/>
      <c r="G526" s="241"/>
    </row>
    <row r="527" spans="1:7">
      <c r="A527" s="523"/>
      <c r="B527" s="241"/>
      <c r="C527" s="241"/>
      <c r="D527" s="241"/>
      <c r="E527" s="241"/>
      <c r="F527" s="241"/>
      <c r="G527" s="241"/>
    </row>
    <row r="528" spans="1:7">
      <c r="A528" s="523"/>
      <c r="B528" s="241"/>
      <c r="C528" s="241"/>
      <c r="D528" s="241"/>
      <c r="E528" s="241"/>
      <c r="F528" s="241"/>
      <c r="G528" s="241"/>
    </row>
    <row r="529" spans="1:7">
      <c r="A529" s="523"/>
      <c r="B529" s="241"/>
      <c r="C529" s="241"/>
      <c r="D529" s="241"/>
      <c r="E529" s="241"/>
      <c r="F529" s="241"/>
      <c r="G529" s="241"/>
    </row>
    <row r="530" spans="1:7">
      <c r="A530" s="523"/>
      <c r="B530" s="241"/>
      <c r="C530" s="241"/>
      <c r="D530" s="241"/>
      <c r="E530" s="241"/>
      <c r="F530" s="241"/>
      <c r="G530" s="241"/>
    </row>
    <row r="531" spans="1:7">
      <c r="A531" s="523"/>
      <c r="B531" s="241"/>
      <c r="C531" s="241"/>
      <c r="D531" s="241"/>
      <c r="E531" s="241"/>
      <c r="F531" s="241"/>
      <c r="G531" s="241"/>
    </row>
  </sheetData>
  <mergeCells count="25">
    <mergeCell ref="A110:G110"/>
    <mergeCell ref="A111:G111"/>
    <mergeCell ref="A42:G42"/>
    <mergeCell ref="A43:G43"/>
    <mergeCell ref="A44:G44"/>
    <mergeCell ref="A80:G80"/>
    <mergeCell ref="A81:G81"/>
    <mergeCell ref="A108:G108"/>
    <mergeCell ref="A78:G78"/>
    <mergeCell ref="A112:G112"/>
    <mergeCell ref="A115:G115"/>
    <mergeCell ref="A1:G1"/>
    <mergeCell ref="A2:G2"/>
    <mergeCell ref="A3:G3"/>
    <mergeCell ref="A41:G41"/>
    <mergeCell ref="A45:G45"/>
    <mergeCell ref="A48:G48"/>
    <mergeCell ref="A49:G49"/>
    <mergeCell ref="A50:G50"/>
    <mergeCell ref="A79:G79"/>
    <mergeCell ref="A83:G83"/>
    <mergeCell ref="A87:G87"/>
    <mergeCell ref="A88:G88"/>
    <mergeCell ref="A82:G82"/>
    <mergeCell ref="A109:G109"/>
  </mergeCells>
  <conditionalFormatting sqref="F17">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45" max="6" man="1"/>
    <brk id="8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85" zoomScaleNormal="85" workbookViewId="0"/>
  </sheetViews>
  <sheetFormatPr defaultColWidth="9.140625" defaultRowHeight="15"/>
  <cols>
    <col min="1" max="2" width="4.7109375" style="169" customWidth="1"/>
    <col min="3" max="3" width="59.85546875" style="169" customWidth="1"/>
    <col min="4" max="4" width="3.140625" style="169" customWidth="1"/>
    <col min="5" max="5" width="16.5703125" style="188" customWidth="1"/>
    <col min="6" max="6" width="15.28515625" style="169" customWidth="1"/>
    <col min="7" max="8" width="20.140625" style="169" customWidth="1"/>
    <col min="9" max="9" width="16.140625" style="169" bestFit="1" customWidth="1"/>
    <col min="10" max="10" width="13.85546875" style="169" bestFit="1" customWidth="1"/>
    <col min="11" max="11" width="18" style="169" bestFit="1" customWidth="1"/>
    <col min="12" max="12" width="17.42578125" style="169" bestFit="1" customWidth="1"/>
    <col min="13" max="13" width="18" style="169" bestFit="1" customWidth="1"/>
    <col min="14" max="16384" width="9.140625" style="169"/>
  </cols>
  <sheetData>
    <row r="1" spans="1:13" ht="18">
      <c r="A1" s="81"/>
      <c r="B1" s="81"/>
      <c r="C1" s="81"/>
      <c r="D1" s="81"/>
      <c r="E1" s="212"/>
      <c r="F1" s="81"/>
      <c r="G1" s="81"/>
      <c r="H1" s="81"/>
    </row>
    <row r="2" spans="1:13" ht="18">
      <c r="A2" s="1415" t="str">
        <f>+'Appendix A'!A3</f>
        <v>Public Service Electric and Gas Company</v>
      </c>
      <c r="B2" s="1415"/>
      <c r="C2" s="1415"/>
      <c r="D2" s="1415"/>
      <c r="E2" s="1415"/>
      <c r="F2" s="1415"/>
      <c r="G2" s="1415"/>
      <c r="H2" s="1415"/>
    </row>
    <row r="3" spans="1:13" ht="18">
      <c r="A3" s="1415" t="str">
        <f>+'Appendix A'!A4</f>
        <v xml:space="preserve">ATTACHMENT H-10A </v>
      </c>
      <c r="B3" s="1415"/>
      <c r="C3" s="1415"/>
      <c r="D3" s="1415"/>
      <c r="E3" s="1415"/>
      <c r="F3" s="1416"/>
      <c r="G3" s="1416"/>
      <c r="H3" s="1416"/>
    </row>
    <row r="4" spans="1:13" s="81" customFormat="1" ht="18">
      <c r="A4" s="1415" t="s">
        <v>976</v>
      </c>
      <c r="B4" s="1415"/>
      <c r="C4" s="1415"/>
      <c r="D4" s="1415"/>
      <c r="E4" s="1415"/>
      <c r="F4" s="1416"/>
      <c r="G4" s="1416"/>
      <c r="H4" s="1416"/>
    </row>
    <row r="6" spans="1:13" s="3" customFormat="1" ht="15.75">
      <c r="A6" s="169"/>
      <c r="B6" s="169"/>
      <c r="C6" s="169"/>
      <c r="D6" s="170"/>
      <c r="E6" s="13"/>
      <c r="G6" s="7"/>
      <c r="H6" s="7"/>
    </row>
    <row r="7" spans="1:13" s="3" customFormat="1">
      <c r="E7" s="13"/>
    </row>
    <row r="8" spans="1:13">
      <c r="A8" s="3"/>
      <c r="B8" s="3"/>
      <c r="C8" s="3"/>
      <c r="D8" s="48"/>
      <c r="E8" s="48" t="s">
        <v>424</v>
      </c>
      <c r="F8" s="48"/>
      <c r="G8" s="48" t="s">
        <v>433</v>
      </c>
      <c r="H8" s="48"/>
    </row>
    <row r="9" spans="1:13">
      <c r="A9" s="171" t="s">
        <v>110</v>
      </c>
      <c r="B9" s="171"/>
      <c r="C9" s="3"/>
      <c r="D9" s="48"/>
      <c r="E9" s="48" t="s">
        <v>425</v>
      </c>
      <c r="F9" s="48" t="s">
        <v>245</v>
      </c>
      <c r="G9" s="48" t="s">
        <v>434</v>
      </c>
      <c r="H9" s="48"/>
    </row>
    <row r="10" spans="1:13">
      <c r="A10" s="171"/>
      <c r="B10" s="171"/>
      <c r="C10" s="3"/>
      <c r="D10" s="48"/>
      <c r="E10" s="172"/>
      <c r="F10" s="48"/>
      <c r="G10" s="48"/>
      <c r="H10" s="48"/>
    </row>
    <row r="11" spans="1:13">
      <c r="A11" s="171"/>
      <c r="B11" s="171"/>
      <c r="C11" s="3"/>
      <c r="D11" s="48"/>
      <c r="E11" s="172"/>
      <c r="F11" s="48"/>
      <c r="G11" s="48"/>
      <c r="H11" s="48"/>
    </row>
    <row r="12" spans="1:13">
      <c r="D12" s="173"/>
      <c r="E12" s="172"/>
      <c r="F12" s="3"/>
      <c r="G12" s="48"/>
      <c r="H12" s="48"/>
    </row>
    <row r="13" spans="1:13">
      <c r="A13" s="168"/>
      <c r="B13" s="171" t="s">
        <v>423</v>
      </c>
      <c r="C13" s="3"/>
      <c r="D13" s="48"/>
      <c r="E13" s="174"/>
      <c r="F13" s="80"/>
      <c r="G13" s="48"/>
      <c r="H13" s="48"/>
    </row>
    <row r="14" spans="1:13" s="3" customFormat="1">
      <c r="A14" s="168"/>
      <c r="B14" s="169"/>
      <c r="C14" s="169"/>
      <c r="D14" s="173"/>
      <c r="E14" s="175"/>
      <c r="F14" s="176"/>
      <c r="G14" s="176"/>
      <c r="H14" s="176"/>
    </row>
    <row r="15" spans="1:13" s="3" customFormat="1">
      <c r="A15" s="18">
        <v>1</v>
      </c>
      <c r="C15" s="7" t="s">
        <v>271</v>
      </c>
      <c r="D15" s="73"/>
      <c r="E15" s="1119">
        <f>'5 - Cost Support'!S155</f>
        <v>24262000</v>
      </c>
      <c r="F15" s="177"/>
      <c r="G15" s="178"/>
      <c r="H15" s="73" t="s">
        <v>448</v>
      </c>
      <c r="K15" s="551"/>
      <c r="L15" s="551"/>
      <c r="M15" s="551"/>
    </row>
    <row r="16" spans="1:13" s="3" customFormat="1">
      <c r="A16" s="18">
        <f>1+A15</f>
        <v>2</v>
      </c>
      <c r="B16" s="179" t="s">
        <v>428</v>
      </c>
      <c r="C16" s="169"/>
      <c r="D16" s="180"/>
      <c r="E16" s="181">
        <f>SUM(E15:E15)</f>
        <v>24262000</v>
      </c>
      <c r="F16" s="169" t="s">
        <v>126</v>
      </c>
      <c r="G16" s="181">
        <f>+'5 - Cost Support'!T155</f>
        <v>10788000</v>
      </c>
      <c r="H16" s="181"/>
      <c r="J16" s="1347"/>
      <c r="K16" s="551"/>
      <c r="L16" s="551"/>
      <c r="M16" s="551"/>
    </row>
    <row r="17" spans="1:13" s="3" customFormat="1" ht="12.75" customHeight="1">
      <c r="A17" s="18"/>
      <c r="D17" s="68"/>
      <c r="E17" s="182"/>
      <c r="F17" s="68"/>
      <c r="G17" s="183"/>
      <c r="H17" s="183"/>
      <c r="K17" s="551"/>
      <c r="L17" s="551"/>
      <c r="M17" s="551"/>
    </row>
    <row r="18" spans="1:13" s="3" customFormat="1" ht="12.75" customHeight="1">
      <c r="A18" s="18"/>
      <c r="B18" s="179" t="s">
        <v>426</v>
      </c>
      <c r="C18" s="169"/>
      <c r="D18" s="180"/>
      <c r="E18" s="184"/>
      <c r="F18" s="185" t="s">
        <v>238</v>
      </c>
      <c r="G18" s="68"/>
      <c r="H18" s="68"/>
      <c r="K18" s="551"/>
      <c r="L18" s="551"/>
      <c r="M18" s="551"/>
    </row>
    <row r="19" spans="1:13" s="3" customFormat="1" ht="12.75" customHeight="1">
      <c r="A19" s="18"/>
      <c r="D19" s="68"/>
      <c r="E19" s="182"/>
      <c r="F19" s="68"/>
      <c r="G19" s="68"/>
      <c r="H19" s="68"/>
      <c r="K19" s="551"/>
      <c r="L19" s="551"/>
      <c r="M19" s="551"/>
    </row>
    <row r="20" spans="1:13" s="3" customFormat="1" ht="12.75" customHeight="1">
      <c r="A20" s="18">
        <f>1+A16</f>
        <v>3</v>
      </c>
      <c r="C20" s="7" t="s">
        <v>153</v>
      </c>
      <c r="D20" s="72"/>
      <c r="E20" s="192">
        <v>14967550</v>
      </c>
      <c r="F20" s="72"/>
      <c r="G20" s="72"/>
      <c r="H20" s="72"/>
      <c r="K20" s="551"/>
      <c r="L20" s="551"/>
      <c r="M20" s="551"/>
    </row>
    <row r="21" spans="1:13" s="3" customFormat="1">
      <c r="A21" s="18">
        <f>1+A20</f>
        <v>4</v>
      </c>
      <c r="C21" s="7" t="s">
        <v>547</v>
      </c>
      <c r="E21" s="192">
        <v>83153</v>
      </c>
      <c r="K21" s="551"/>
      <c r="L21" s="551"/>
      <c r="M21" s="551"/>
    </row>
    <row r="22" spans="1:13" s="3" customFormat="1">
      <c r="A22" s="18">
        <f>1+A21</f>
        <v>5</v>
      </c>
      <c r="C22" s="7" t="s">
        <v>548</v>
      </c>
      <c r="E22" s="192">
        <v>623648</v>
      </c>
      <c r="K22" s="551"/>
      <c r="L22" s="551"/>
      <c r="M22" s="551"/>
    </row>
    <row r="23" spans="1:13" s="3" customFormat="1">
      <c r="A23" s="18">
        <f>1+A22</f>
        <v>6</v>
      </c>
      <c r="C23" s="7" t="s">
        <v>549</v>
      </c>
      <c r="E23" s="192">
        <v>311824</v>
      </c>
      <c r="K23" s="551"/>
      <c r="L23" s="551"/>
      <c r="M23" s="551"/>
    </row>
    <row r="24" spans="1:13" s="3" customFormat="1">
      <c r="A24" s="18">
        <f>1+A23</f>
        <v>7</v>
      </c>
      <c r="C24" s="7"/>
      <c r="E24" s="186"/>
      <c r="F24" s="40"/>
      <c r="G24" s="40"/>
      <c r="H24" s="1117"/>
      <c r="K24" s="551"/>
      <c r="L24" s="551"/>
      <c r="M24" s="551"/>
    </row>
    <row r="25" spans="1:13">
      <c r="A25" s="18">
        <f>1+A24</f>
        <v>8</v>
      </c>
      <c r="B25" s="179" t="s">
        <v>429</v>
      </c>
      <c r="E25" s="181">
        <f>SUM(E20:E24)</f>
        <v>15986175</v>
      </c>
      <c r="F25" s="187">
        <f>+'Appendix A'!H16</f>
        <v>0.1849999998508137</v>
      </c>
      <c r="G25" s="1366">
        <f>E25*F25</f>
        <v>2957442.3726150817</v>
      </c>
      <c r="H25" s="181"/>
      <c r="J25" s="1348"/>
      <c r="K25" s="1162"/>
      <c r="L25" s="551"/>
      <c r="M25" s="1162"/>
    </row>
    <row r="26" spans="1:13" s="3" customFormat="1">
      <c r="A26" s="168"/>
      <c r="B26" s="171"/>
      <c r="C26" s="182"/>
      <c r="E26" s="13"/>
      <c r="F26" s="7"/>
      <c r="G26" s="181"/>
      <c r="H26" s="181"/>
      <c r="K26" s="551"/>
      <c r="L26" s="551"/>
      <c r="M26" s="551"/>
    </row>
    <row r="27" spans="1:13" s="3" customFormat="1">
      <c r="A27" s="18"/>
      <c r="E27" s="13"/>
      <c r="K27" s="551"/>
      <c r="L27" s="551"/>
      <c r="M27" s="551"/>
    </row>
    <row r="28" spans="1:13" s="3" customFormat="1">
      <c r="A28" s="18"/>
      <c r="B28" s="179" t="s">
        <v>427</v>
      </c>
      <c r="C28" s="169"/>
      <c r="D28" s="169"/>
      <c r="E28" s="188"/>
      <c r="F28" s="189" t="s">
        <v>220</v>
      </c>
      <c r="K28" s="551"/>
      <c r="L28" s="551"/>
      <c r="M28" s="551"/>
    </row>
    <row r="29" spans="1:13" s="3" customFormat="1">
      <c r="A29" s="18"/>
      <c r="E29" s="13"/>
      <c r="K29" s="551"/>
      <c r="L29" s="551"/>
      <c r="M29" s="551"/>
    </row>
    <row r="30" spans="1:13" s="3" customFormat="1">
      <c r="A30" s="18">
        <f>1+A25</f>
        <v>9</v>
      </c>
      <c r="C30" s="190"/>
      <c r="E30" s="191">
        <v>0</v>
      </c>
      <c r="K30" s="551"/>
      <c r="L30" s="551"/>
      <c r="M30" s="551"/>
    </row>
    <row r="31" spans="1:13" s="3" customFormat="1">
      <c r="A31" s="18">
        <f>1+A30</f>
        <v>10</v>
      </c>
      <c r="C31" s="7"/>
      <c r="E31" s="191">
        <v>0</v>
      </c>
      <c r="K31" s="551"/>
      <c r="L31" s="551"/>
      <c r="M31" s="551"/>
    </row>
    <row r="32" spans="1:13" s="3" customFormat="1">
      <c r="A32" s="18">
        <f>1+A31</f>
        <v>11</v>
      </c>
      <c r="C32" s="7"/>
      <c r="E32" s="191">
        <v>0</v>
      </c>
      <c r="K32" s="551"/>
      <c r="L32" s="551"/>
      <c r="M32" s="551"/>
    </row>
    <row r="33" spans="1:13" s="3" customFormat="1">
      <c r="A33" s="18">
        <f>1+A32</f>
        <v>12</v>
      </c>
      <c r="C33" s="7"/>
      <c r="E33" s="186">
        <v>0</v>
      </c>
      <c r="G33" s="40"/>
      <c r="H33" s="1117"/>
      <c r="K33" s="551"/>
      <c r="L33" s="551"/>
      <c r="M33" s="551"/>
    </row>
    <row r="34" spans="1:13">
      <c r="A34" s="18">
        <f>1+A33</f>
        <v>13</v>
      </c>
      <c r="B34" s="179" t="s">
        <v>431</v>
      </c>
      <c r="E34" s="181">
        <f>SUM(E30:E33)</f>
        <v>0</v>
      </c>
      <c r="F34" s="193">
        <f>+'Appendix A'!H35</f>
        <v>0.6192245860409491</v>
      </c>
      <c r="G34" s="181">
        <f>E34*F34</f>
        <v>0</v>
      </c>
      <c r="H34" s="181"/>
      <c r="K34" s="1162"/>
      <c r="L34" s="551"/>
      <c r="M34" s="1162"/>
    </row>
    <row r="35" spans="1:13">
      <c r="A35" s="168"/>
      <c r="K35" s="1162"/>
      <c r="L35" s="551"/>
      <c r="M35" s="551"/>
    </row>
    <row r="36" spans="1:13" s="3" customFormat="1" ht="15.75" thickBot="1">
      <c r="A36" s="168">
        <f>1+A34</f>
        <v>14</v>
      </c>
      <c r="B36" s="171" t="s">
        <v>161</v>
      </c>
      <c r="E36" s="287">
        <f>E16+E25+E34</f>
        <v>40248175</v>
      </c>
      <c r="F36" s="194"/>
      <c r="G36" s="466">
        <f>+G25+G16</f>
        <v>13745442.372615082</v>
      </c>
      <c r="H36" s="1118"/>
      <c r="K36" s="551"/>
      <c r="L36" s="551"/>
      <c r="M36" s="551"/>
    </row>
    <row r="37" spans="1:13" s="3" customFormat="1" ht="15.75" thickTop="1">
      <c r="A37" s="18"/>
      <c r="C37" s="162"/>
      <c r="E37" s="13"/>
      <c r="J37" s="1347"/>
      <c r="K37" s="551"/>
      <c r="L37" s="551"/>
      <c r="M37" s="551"/>
    </row>
    <row r="38" spans="1:13" s="3" customFormat="1">
      <c r="A38" s="18"/>
      <c r="C38" s="162"/>
      <c r="E38" s="13"/>
      <c r="F38" s="195"/>
      <c r="K38" s="551"/>
      <c r="L38" s="551"/>
      <c r="M38" s="551"/>
    </row>
    <row r="39" spans="1:13">
      <c r="A39" s="18"/>
      <c r="B39" s="3"/>
      <c r="C39" s="179" t="s">
        <v>432</v>
      </c>
      <c r="K39" s="1162"/>
      <c r="L39" s="1162"/>
      <c r="M39" s="551"/>
    </row>
    <row r="40" spans="1:13" s="3" customFormat="1">
      <c r="A40" s="168"/>
      <c r="B40" s="169"/>
      <c r="C40" s="169"/>
      <c r="D40" s="169"/>
      <c r="E40" s="188"/>
      <c r="F40" s="169"/>
      <c r="G40" s="196"/>
      <c r="H40" s="196"/>
      <c r="K40" s="551"/>
      <c r="L40" s="551"/>
      <c r="M40" s="551"/>
    </row>
    <row r="41" spans="1:13">
      <c r="A41" s="18">
        <f>1+A36</f>
        <v>15</v>
      </c>
      <c r="B41" s="3"/>
      <c r="C41" s="77" t="s">
        <v>550</v>
      </c>
      <c r="D41" s="7"/>
      <c r="E41" s="192">
        <v>0</v>
      </c>
      <c r="F41" s="197"/>
      <c r="G41" s="56"/>
      <c r="H41" s="56"/>
      <c r="K41" s="1162"/>
      <c r="L41" s="1162"/>
      <c r="M41" s="1162"/>
    </row>
    <row r="42" spans="1:13">
      <c r="A42" s="168">
        <f>1+A41</f>
        <v>16</v>
      </c>
      <c r="C42" s="199" t="s">
        <v>80</v>
      </c>
      <c r="D42" s="56"/>
      <c r="E42" s="192">
        <v>0</v>
      </c>
      <c r="F42" s="197"/>
      <c r="G42" s="56"/>
      <c r="H42" s="56"/>
      <c r="K42" s="1162"/>
      <c r="L42" s="1162"/>
      <c r="M42" s="1162"/>
    </row>
    <row r="43" spans="1:13">
      <c r="A43" s="168">
        <f t="shared" ref="A43:A48" si="0">1+A42</f>
        <v>17</v>
      </c>
      <c r="C43" s="199" t="s">
        <v>81</v>
      </c>
      <c r="D43" s="56"/>
      <c r="E43" s="192">
        <v>0</v>
      </c>
      <c r="F43" s="197"/>
      <c r="G43" s="56"/>
      <c r="H43" s="56"/>
      <c r="K43" s="1162"/>
      <c r="L43" s="1162"/>
      <c r="M43" s="1162"/>
    </row>
    <row r="44" spans="1:13">
      <c r="A44" s="168">
        <f t="shared" si="0"/>
        <v>18</v>
      </c>
      <c r="C44" s="199" t="s">
        <v>551</v>
      </c>
      <c r="D44" s="56"/>
      <c r="E44" s="192">
        <v>0</v>
      </c>
      <c r="F44" s="197"/>
      <c r="G44" s="56"/>
      <c r="H44" s="56"/>
      <c r="K44" s="1162"/>
      <c r="L44" s="1162"/>
      <c r="M44" s="1162"/>
    </row>
    <row r="45" spans="1:13">
      <c r="A45" s="168">
        <f t="shared" si="0"/>
        <v>19</v>
      </c>
      <c r="C45" s="56" t="s">
        <v>552</v>
      </c>
      <c r="D45" s="200"/>
      <c r="E45" s="192">
        <v>0</v>
      </c>
      <c r="F45" s="197"/>
      <c r="G45" s="56"/>
      <c r="H45" s="56"/>
      <c r="K45" s="1162"/>
      <c r="L45" s="1162"/>
      <c r="M45" s="1162"/>
    </row>
    <row r="46" spans="1:13">
      <c r="A46" s="168">
        <f t="shared" si="0"/>
        <v>20</v>
      </c>
      <c r="C46" s="7" t="s">
        <v>184</v>
      </c>
      <c r="D46" s="200"/>
      <c r="E46" s="192">
        <v>0</v>
      </c>
      <c r="F46" s="197"/>
      <c r="K46" s="1162"/>
      <c r="L46" s="1162"/>
      <c r="M46" s="1162"/>
    </row>
    <row r="47" spans="1:13">
      <c r="A47" s="168">
        <f t="shared" si="0"/>
        <v>21</v>
      </c>
      <c r="C47" s="56" t="s">
        <v>383</v>
      </c>
      <c r="D47" s="56"/>
      <c r="E47" s="192">
        <v>0</v>
      </c>
      <c r="F47" s="197"/>
      <c r="K47" s="1162"/>
      <c r="L47" s="1162"/>
      <c r="M47" s="1162"/>
    </row>
    <row r="48" spans="1:13" s="3" customFormat="1" ht="15.75">
      <c r="A48" s="168">
        <f t="shared" si="0"/>
        <v>22</v>
      </c>
      <c r="B48" s="169"/>
      <c r="C48" s="201" t="s">
        <v>160</v>
      </c>
      <c r="D48" s="7"/>
      <c r="E48" s="245">
        <f>SUM(E41:E47)</f>
        <v>0</v>
      </c>
      <c r="K48" s="551"/>
      <c r="L48" s="551"/>
      <c r="M48" s="551"/>
    </row>
    <row r="49" spans="1:13" s="3" customFormat="1">
      <c r="A49" s="18"/>
      <c r="C49" s="7"/>
      <c r="D49" s="7"/>
      <c r="E49" s="217"/>
      <c r="K49" s="551"/>
      <c r="L49" s="551"/>
      <c r="M49" s="551"/>
    </row>
    <row r="50" spans="1:13" ht="15.75">
      <c r="A50" s="18">
        <f>1+A48</f>
        <v>23</v>
      </c>
      <c r="B50" s="38" t="s">
        <v>365</v>
      </c>
      <c r="C50" s="83"/>
      <c r="D50" s="56"/>
      <c r="E50" s="223">
        <f>+E36+E48</f>
        <v>40248175</v>
      </c>
      <c r="K50" s="1162"/>
      <c r="L50" s="1162"/>
      <c r="M50" s="1162"/>
    </row>
    <row r="51" spans="1:13">
      <c r="A51" s="168"/>
      <c r="B51" s="56"/>
      <c r="C51" s="202"/>
      <c r="D51" s="56"/>
      <c r="E51" s="218"/>
      <c r="F51" s="56"/>
      <c r="K51" s="1162"/>
      <c r="L51" s="1162"/>
      <c r="M51" s="1162"/>
    </row>
    <row r="52" spans="1:13" ht="15.75">
      <c r="A52" s="168">
        <f>1+A50</f>
        <v>24</v>
      </c>
      <c r="B52" s="201" t="s">
        <v>275</v>
      </c>
      <c r="C52" s="222"/>
      <c r="D52" s="203"/>
      <c r="E52" s="192">
        <v>40248175</v>
      </c>
      <c r="F52" s="204"/>
      <c r="G52" s="204"/>
      <c r="H52" s="204"/>
      <c r="K52" s="1162"/>
      <c r="L52" s="1162"/>
      <c r="M52" s="1162"/>
    </row>
    <row r="53" spans="1:13">
      <c r="B53" s="56"/>
      <c r="C53" s="199"/>
      <c r="D53" s="199"/>
      <c r="E53" s="205"/>
      <c r="F53" s="206"/>
      <c r="G53" s="206"/>
      <c r="H53" s="206"/>
      <c r="K53" s="1162"/>
      <c r="L53" s="1162"/>
      <c r="M53" s="1162"/>
    </row>
    <row r="54" spans="1:13">
      <c r="A54" s="168">
        <f>1+A52</f>
        <v>25</v>
      </c>
      <c r="B54" s="56"/>
      <c r="C54" s="199" t="s">
        <v>374</v>
      </c>
      <c r="D54" s="199"/>
      <c r="E54" s="207">
        <f>+E50-E52</f>
        <v>0</v>
      </c>
      <c r="F54" s="3"/>
      <c r="G54" s="206"/>
      <c r="H54" s="206"/>
      <c r="K54" s="1162"/>
      <c r="L54" s="1162"/>
      <c r="M54" s="1162"/>
    </row>
    <row r="55" spans="1:13">
      <c r="B55" s="56"/>
      <c r="C55" s="199"/>
      <c r="D55" s="199"/>
      <c r="E55" s="207"/>
      <c r="F55" s="206"/>
      <c r="G55" s="206"/>
      <c r="H55" s="206"/>
    </row>
    <row r="56" spans="1:13">
      <c r="B56" s="56"/>
      <c r="C56" s="199"/>
      <c r="D56" s="199"/>
      <c r="E56" s="207"/>
      <c r="F56" s="206"/>
      <c r="G56" s="206"/>
      <c r="H56" s="206"/>
    </row>
    <row r="57" spans="1:13">
      <c r="B57" s="56"/>
      <c r="C57" s="199"/>
      <c r="D57" s="199"/>
      <c r="E57" s="207"/>
      <c r="F57" s="206"/>
      <c r="G57" s="206"/>
      <c r="H57" s="206"/>
    </row>
    <row r="58" spans="1:13">
      <c r="B58" s="56"/>
      <c r="C58" s="199"/>
      <c r="D58" s="199"/>
      <c r="E58" s="207"/>
      <c r="F58" s="206"/>
      <c r="G58" s="206"/>
      <c r="H58" s="206"/>
    </row>
    <row r="59" spans="1:13" ht="24.95" customHeight="1">
      <c r="B59" s="56" t="s">
        <v>237</v>
      </c>
      <c r="C59" s="56"/>
      <c r="D59" s="56"/>
      <c r="E59" s="208"/>
      <c r="F59" s="197"/>
      <c r="G59" s="197"/>
      <c r="H59" s="197"/>
    </row>
    <row r="60" spans="1:13" ht="24.95" customHeight="1">
      <c r="B60" s="56" t="s">
        <v>104</v>
      </c>
      <c r="C60" s="56" t="s">
        <v>166</v>
      </c>
      <c r="D60" s="56"/>
      <c r="E60" s="208"/>
      <c r="F60" s="197"/>
      <c r="G60" s="197"/>
      <c r="H60" s="197"/>
    </row>
    <row r="61" spans="1:13" ht="24.95" customHeight="1">
      <c r="B61" s="56"/>
      <c r="C61" s="209" t="s">
        <v>154</v>
      </c>
      <c r="D61" s="56"/>
      <c r="E61" s="208"/>
      <c r="F61" s="56"/>
      <c r="G61" s="197"/>
      <c r="H61" s="197"/>
    </row>
    <row r="62" spans="1:13" ht="24.95" customHeight="1">
      <c r="B62" s="56" t="s">
        <v>229</v>
      </c>
      <c r="C62" s="56" t="s">
        <v>9</v>
      </c>
      <c r="D62" s="56"/>
      <c r="E62" s="208"/>
      <c r="F62" s="56"/>
      <c r="G62" s="197"/>
      <c r="H62" s="197"/>
    </row>
    <row r="63" spans="1:13" ht="24.95" customHeight="1">
      <c r="B63" s="56"/>
      <c r="C63" s="209" t="s">
        <v>396</v>
      </c>
      <c r="D63" s="56"/>
      <c r="E63" s="208"/>
      <c r="F63" s="56"/>
      <c r="G63" s="197"/>
      <c r="H63" s="197"/>
    </row>
    <row r="64" spans="1:13" ht="24.95" customHeight="1">
      <c r="B64" s="56" t="s">
        <v>89</v>
      </c>
      <c r="C64" s="56" t="s">
        <v>393</v>
      </c>
      <c r="D64" s="56"/>
      <c r="E64" s="208"/>
      <c r="F64" s="56"/>
      <c r="G64" s="197"/>
      <c r="H64" s="197"/>
    </row>
    <row r="65" spans="2:8" ht="24.95" customHeight="1">
      <c r="B65" s="56" t="s">
        <v>105</v>
      </c>
      <c r="C65" s="209" t="s">
        <v>270</v>
      </c>
      <c r="D65" s="56"/>
      <c r="E65" s="208"/>
      <c r="F65" s="56"/>
      <c r="G65" s="197"/>
      <c r="H65" s="197"/>
    </row>
    <row r="66" spans="2:8" ht="24.95" customHeight="1">
      <c r="B66" s="56"/>
      <c r="C66" s="56" t="s">
        <v>294</v>
      </c>
      <c r="D66" s="56"/>
      <c r="E66" s="208"/>
      <c r="F66" s="56"/>
      <c r="G66" s="56"/>
      <c r="H66" s="56"/>
    </row>
    <row r="67" spans="2:8" ht="24.95" customHeight="1">
      <c r="B67" s="56"/>
      <c r="C67" s="56" t="s">
        <v>300</v>
      </c>
      <c r="D67" s="56"/>
      <c r="E67" s="198"/>
      <c r="F67" s="56"/>
      <c r="G67" s="56"/>
      <c r="H67" s="56"/>
    </row>
    <row r="68" spans="2:8" ht="24.95" customHeight="1">
      <c r="B68" s="56" t="s">
        <v>103</v>
      </c>
      <c r="C68" s="56" t="s">
        <v>301</v>
      </c>
      <c r="D68" s="56"/>
      <c r="E68" s="198"/>
      <c r="F68" s="56"/>
      <c r="G68" s="56"/>
      <c r="H68" s="56"/>
    </row>
    <row r="69" spans="2:8">
      <c r="C69" s="56"/>
    </row>
    <row r="70" spans="2:8">
      <c r="C70" s="56"/>
    </row>
    <row r="71" spans="2:8">
      <c r="C71" s="56"/>
    </row>
    <row r="72" spans="2:8">
      <c r="C72" s="56"/>
    </row>
  </sheetData>
  <customSheetViews>
    <customSheetView guid="{416404B7-8533-4A12-ABD0-58CFDEB49D80}" scale="75" fitToPage="1">
      <selection activeCell="F45" sqref="F45"/>
      <pageMargins left="0.75" right="0.75" top="1" bottom="1" header="0.5" footer="0.5"/>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75" right="0.75" top="1" bottom="1" header="0.5" footer="0.5"/>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9" orientation="portrait" r:id="rId10"/>
  <headerFooter alignWithMargins="0"/>
  <ignoredErrors>
    <ignoredError sqref="G3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48"/>
  <sheetViews>
    <sheetView showGridLines="0" zoomScale="60" zoomScaleNormal="60" workbookViewId="0"/>
  </sheetViews>
  <sheetFormatPr defaultColWidth="9.140625" defaultRowHeight="15"/>
  <cols>
    <col min="1" max="1" width="9.85546875" style="18" customWidth="1"/>
    <col min="2" max="2" width="120.5703125" style="3" customWidth="1"/>
    <col min="3" max="3" width="23.85546875" style="3" customWidth="1"/>
    <col min="4" max="4" width="17" style="65" bestFit="1" customWidth="1"/>
    <col min="5" max="6" width="15.5703125" style="3" customWidth="1"/>
    <col min="7" max="7" width="14.5703125" style="3" bestFit="1" customWidth="1"/>
    <col min="8" max="9" width="16.7109375" style="3" bestFit="1" customWidth="1"/>
    <col min="10" max="11" width="9.140625" style="3"/>
    <col min="12" max="12" width="13.28515625" style="3" bestFit="1" customWidth="1"/>
    <col min="13" max="16" width="9.140625" style="3"/>
    <col min="17" max="17" width="14.5703125" style="3" bestFit="1" customWidth="1"/>
    <col min="18" max="16384" width="9.140625" style="3"/>
  </cols>
  <sheetData>
    <row r="1" spans="1:41" ht="18">
      <c r="A1" s="210"/>
      <c r="B1" s="81"/>
      <c r="C1" s="81"/>
      <c r="D1" s="211"/>
    </row>
    <row r="2" spans="1:41" ht="18">
      <c r="A2" s="1415" t="str">
        <f>+'Appendix A'!A3</f>
        <v>Public Service Electric and Gas Company</v>
      </c>
      <c r="B2" s="1415"/>
      <c r="C2" s="1415"/>
      <c r="D2" s="1415"/>
    </row>
    <row r="3" spans="1:41" ht="18">
      <c r="A3" s="1415" t="str">
        <f>+'Appendix A'!A4</f>
        <v xml:space="preserve">ATTACHMENT H-10A </v>
      </c>
      <c r="B3" s="1415"/>
      <c r="C3" s="1415"/>
      <c r="D3" s="1415"/>
    </row>
    <row r="4" spans="1:41" ht="18">
      <c r="A4" s="1415" t="s">
        <v>977</v>
      </c>
      <c r="B4" s="1415"/>
      <c r="C4" s="1415"/>
      <c r="D4" s="1415"/>
    </row>
    <row r="5" spans="1:41">
      <c r="B5" s="64"/>
      <c r="C5" s="19"/>
    </row>
    <row r="6" spans="1:41">
      <c r="B6" s="64"/>
      <c r="C6" s="18"/>
      <c r="D6" s="48"/>
    </row>
    <row r="7" spans="1:41">
      <c r="B7" s="64"/>
      <c r="C7" s="18"/>
      <c r="D7" s="58"/>
    </row>
    <row r="8" spans="1:41">
      <c r="B8" s="64"/>
      <c r="C8" s="18"/>
    </row>
    <row r="9" spans="1:41" ht="15.75">
      <c r="B9" s="12" t="s">
        <v>303</v>
      </c>
      <c r="C9" s="18"/>
    </row>
    <row r="10" spans="1:41" ht="15" customHeight="1">
      <c r="A10" s="13">
        <v>1</v>
      </c>
      <c r="B10" s="3" t="s">
        <v>302</v>
      </c>
      <c r="C10" s="18"/>
      <c r="D10" s="288">
        <v>0</v>
      </c>
    </row>
    <row r="11" spans="1:41" ht="15.75">
      <c r="A11" s="13"/>
      <c r="B11" s="66"/>
      <c r="C11" s="18"/>
      <c r="D11" s="289"/>
    </row>
    <row r="12" spans="1:41" ht="15.75">
      <c r="A12" s="13"/>
      <c r="B12" s="67" t="s">
        <v>644</v>
      </c>
      <c r="D12" s="289"/>
      <c r="H12" s="551"/>
      <c r="I12" s="551"/>
    </row>
    <row r="13" spans="1:41">
      <c r="A13" s="13">
        <v>2</v>
      </c>
      <c r="B13" s="10" t="s">
        <v>455</v>
      </c>
      <c r="C13" s="6"/>
      <c r="D13" s="220">
        <v>700000</v>
      </c>
      <c r="F13" s="57"/>
      <c r="H13" s="551"/>
      <c r="I13" s="551"/>
    </row>
    <row r="14" spans="1:41">
      <c r="A14" s="13"/>
      <c r="B14" s="6"/>
      <c r="C14" s="6"/>
      <c r="D14" s="220"/>
      <c r="F14" s="57"/>
      <c r="H14" s="551"/>
      <c r="I14" s="551"/>
    </row>
    <row r="15" spans="1:41" s="70" customFormat="1" ht="15.75">
      <c r="A15" s="164"/>
      <c r="B15" s="69" t="s">
        <v>449</v>
      </c>
      <c r="C15" s="6"/>
      <c r="D15" s="220"/>
      <c r="E15" s="7"/>
      <c r="F15" s="57"/>
      <c r="G15" s="7"/>
      <c r="H15" s="1201"/>
      <c r="I15" s="1201"/>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1" s="70" customFormat="1">
      <c r="A16" s="164">
        <v>3</v>
      </c>
      <c r="B16" s="6" t="s">
        <v>450</v>
      </c>
      <c r="C16" s="6"/>
      <c r="D16" s="220">
        <v>0</v>
      </c>
      <c r="E16" s="7"/>
      <c r="F16" s="57"/>
      <c r="G16" s="7"/>
      <c r="H16" s="1201"/>
      <c r="I16" s="1201"/>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18">
      <c r="A17" s="164"/>
      <c r="B17" s="71"/>
      <c r="C17" s="72"/>
      <c r="D17" s="220"/>
      <c r="F17" s="57"/>
      <c r="H17" s="551"/>
      <c r="I17" s="551"/>
    </row>
    <row r="18" spans="1:18">
      <c r="A18" s="164">
        <f>A16+1</f>
        <v>4</v>
      </c>
      <c r="B18" s="11" t="s">
        <v>109</v>
      </c>
      <c r="C18" s="68"/>
      <c r="D18" s="220">
        <v>5225000</v>
      </c>
      <c r="F18" s="57"/>
      <c r="H18" s="551"/>
      <c r="I18" s="551"/>
    </row>
    <row r="19" spans="1:18" ht="30" customHeight="1">
      <c r="A19" s="165">
        <f>+A18+1</f>
        <v>5</v>
      </c>
      <c r="B19" s="68" t="s">
        <v>490</v>
      </c>
      <c r="C19" s="68"/>
      <c r="D19" s="288"/>
      <c r="F19" s="57"/>
    </row>
    <row r="20" spans="1:18">
      <c r="A20" s="164">
        <f>+A19+1</f>
        <v>6</v>
      </c>
      <c r="B20" s="2" t="s">
        <v>397</v>
      </c>
      <c r="C20" s="68"/>
      <c r="D20" s="220">
        <v>10200000</v>
      </c>
      <c r="F20" s="57"/>
    </row>
    <row r="21" spans="1:18">
      <c r="A21" s="164">
        <f>+A20+1</f>
        <v>7</v>
      </c>
      <c r="B21" s="6" t="s">
        <v>456</v>
      </c>
      <c r="C21" s="6"/>
      <c r="D21" s="220">
        <v>20000</v>
      </c>
      <c r="F21" s="57"/>
    </row>
    <row r="22" spans="1:18">
      <c r="A22" s="164">
        <f>+A21+1</f>
        <v>8</v>
      </c>
      <c r="B22" s="6" t="s">
        <v>458</v>
      </c>
      <c r="C22" s="7"/>
      <c r="D22" s="220">
        <v>7811551.29</v>
      </c>
      <c r="F22" s="57"/>
    </row>
    <row r="23" spans="1:18" ht="14.25" customHeight="1">
      <c r="A23" s="164">
        <f>+A22+1</f>
        <v>9</v>
      </c>
      <c r="B23" s="6" t="s">
        <v>457</v>
      </c>
      <c r="C23" s="7"/>
      <c r="D23" s="220">
        <v>4582358.8688077256</v>
      </c>
      <c r="F23" s="57"/>
    </row>
    <row r="24" spans="1:18">
      <c r="A24" s="13"/>
      <c r="B24" s="2"/>
      <c r="C24" s="7"/>
      <c r="D24" s="220"/>
    </row>
    <row r="25" spans="1:18">
      <c r="A25" s="13">
        <f>+A23+1</f>
        <v>10</v>
      </c>
      <c r="B25" s="2" t="s">
        <v>10</v>
      </c>
      <c r="C25" s="3" t="s">
        <v>491</v>
      </c>
      <c r="D25" s="246">
        <f>SUM(D10:D24)</f>
        <v>28538910.158807725</v>
      </c>
      <c r="E25" s="57"/>
    </row>
    <row r="26" spans="1:18" ht="15.75">
      <c r="A26" s="164"/>
      <c r="B26" s="74"/>
      <c r="D26" s="60"/>
    </row>
    <row r="27" spans="1:18">
      <c r="A27" s="164"/>
      <c r="B27" s="7"/>
      <c r="C27" s="7"/>
      <c r="D27" s="60"/>
      <c r="E27" s="291"/>
      <c r="F27" s="1164"/>
      <c r="G27" s="291"/>
      <c r="H27" s="291"/>
      <c r="I27" s="291"/>
      <c r="J27" s="291"/>
      <c r="K27" s="291"/>
      <c r="L27" s="291"/>
      <c r="M27" s="291"/>
      <c r="N27" s="291"/>
      <c r="O27" s="291"/>
      <c r="P27" s="291"/>
      <c r="Q27" s="291"/>
    </row>
    <row r="28" spans="1:18" ht="15.75">
      <c r="A28" s="164">
        <f>+A25+1</f>
        <v>11</v>
      </c>
      <c r="B28" s="6" t="s">
        <v>492</v>
      </c>
      <c r="C28" s="7" t="str">
        <f>" - line "&amp;A37&amp;""</f>
        <v xml:space="preserve"> - line 18</v>
      </c>
      <c r="D28" s="58">
        <f>-D37</f>
        <v>-3396425.9734147885</v>
      </c>
      <c r="E28" s="58"/>
      <c r="F28" s="797"/>
      <c r="G28" s="797"/>
      <c r="H28" s="797"/>
      <c r="I28" s="797"/>
      <c r="J28" s="797"/>
      <c r="K28" s="797"/>
      <c r="L28" s="797"/>
      <c r="M28" s="797"/>
      <c r="N28" s="797"/>
      <c r="O28" s="797"/>
      <c r="P28" s="797"/>
      <c r="Q28" s="797"/>
    </row>
    <row r="29" spans="1:18" ht="15.75">
      <c r="A29" s="164">
        <f>A28+1</f>
        <v>12</v>
      </c>
      <c r="B29" s="6" t="s">
        <v>79</v>
      </c>
      <c r="C29" s="7" t="str">
        <f>"line "&amp;A25&amp;" + line "&amp;A28&amp;""</f>
        <v>line 10 + line 11</v>
      </c>
      <c r="D29" s="246">
        <f>+D25+D28</f>
        <v>25142484.185392935</v>
      </c>
      <c r="E29" s="291"/>
      <c r="F29" s="1164"/>
      <c r="G29" s="798"/>
      <c r="H29" s="797"/>
      <c r="I29" s="797"/>
      <c r="J29" s="797"/>
      <c r="K29" s="797"/>
      <c r="L29" s="798"/>
      <c r="M29" s="797"/>
      <c r="N29" s="797"/>
      <c r="O29" s="797"/>
      <c r="P29" s="797"/>
      <c r="Q29" s="797"/>
    </row>
    <row r="30" spans="1:18" ht="54" customHeight="1">
      <c r="A30" s="164"/>
      <c r="C30" s="7"/>
      <c r="D30" s="58"/>
      <c r="E30" s="291"/>
      <c r="F30" s="1164"/>
      <c r="G30" s="29"/>
      <c r="H30" s="29"/>
      <c r="I30" s="29"/>
      <c r="J30" s="29"/>
      <c r="K30" s="29"/>
      <c r="L30" s="29"/>
      <c r="M30" s="551"/>
      <c r="N30" s="551"/>
      <c r="O30" s="551"/>
      <c r="P30" s="551"/>
      <c r="Q30" s="29"/>
    </row>
    <row r="31" spans="1:18" ht="15.75">
      <c r="A31" s="164"/>
      <c r="B31" s="59"/>
      <c r="D31" s="60"/>
      <c r="E31" s="291"/>
      <c r="F31" s="1164"/>
      <c r="G31" s="29"/>
      <c r="H31" s="29"/>
      <c r="I31" s="29"/>
      <c r="J31" s="29"/>
      <c r="K31" s="29"/>
      <c r="L31" s="29"/>
      <c r="M31" s="291"/>
      <c r="N31" s="291"/>
      <c r="O31" s="291"/>
      <c r="P31" s="291"/>
      <c r="Q31" s="291"/>
    </row>
    <row r="32" spans="1:18">
      <c r="A32" s="165">
        <f>A29+1</f>
        <v>13</v>
      </c>
      <c r="B32" s="62" t="s">
        <v>493</v>
      </c>
      <c r="C32" s="62"/>
      <c r="D32" s="63">
        <f>+D13+D21+D23</f>
        <v>5302358.8688077256</v>
      </c>
      <c r="E32" s="291"/>
      <c r="F32" s="1164"/>
      <c r="G32" s="291"/>
      <c r="H32" s="291"/>
      <c r="I32" s="291"/>
      <c r="J32" s="291"/>
      <c r="K32" s="291"/>
      <c r="L32" s="291"/>
      <c r="M32" s="291"/>
      <c r="N32" s="291"/>
      <c r="O32" s="291"/>
      <c r="P32" s="291"/>
      <c r="Q32" s="291"/>
      <c r="R32" s="291"/>
    </row>
    <row r="33" spans="1:17">
      <c r="A33" s="165">
        <f>A32+1</f>
        <v>14</v>
      </c>
      <c r="B33" s="62" t="s">
        <v>494</v>
      </c>
      <c r="C33" s="62"/>
      <c r="D33" s="63">
        <f>+'Appendix A'!H214*D32</f>
        <v>1490493.0780218511</v>
      </c>
      <c r="E33" s="291"/>
      <c r="F33" s="1164"/>
      <c r="G33" s="291"/>
      <c r="H33" s="291"/>
      <c r="I33" s="291"/>
      <c r="J33" s="291"/>
      <c r="K33" s="291"/>
      <c r="L33" s="291"/>
      <c r="M33" s="291"/>
      <c r="N33" s="291"/>
      <c r="O33" s="291"/>
      <c r="P33" s="291"/>
      <c r="Q33" s="783"/>
    </row>
    <row r="34" spans="1:17" ht="15" customHeight="1">
      <c r="A34" s="165">
        <f>A33+1</f>
        <v>15</v>
      </c>
      <c r="B34" s="62" t="s">
        <v>496</v>
      </c>
      <c r="C34" s="62"/>
      <c r="D34" s="63">
        <f>(D32-D33)/2</f>
        <v>1905932.8953929371</v>
      </c>
      <c r="E34" s="291"/>
      <c r="F34" s="1164"/>
      <c r="G34" s="291"/>
      <c r="H34" s="291"/>
      <c r="I34" s="291"/>
      <c r="J34" s="291"/>
      <c r="K34" s="291"/>
      <c r="L34" s="291"/>
      <c r="M34" s="291"/>
      <c r="N34" s="291"/>
      <c r="O34" s="291"/>
      <c r="P34" s="291"/>
      <c r="Q34" s="783"/>
    </row>
    <row r="35" spans="1:17" ht="45">
      <c r="A35" s="165">
        <f>+A34+1</f>
        <v>16</v>
      </c>
      <c r="B35" s="62" t="s">
        <v>497</v>
      </c>
      <c r="C35" s="7"/>
      <c r="D35" s="58">
        <v>0</v>
      </c>
      <c r="Q35" s="551"/>
    </row>
    <row r="36" spans="1:17">
      <c r="A36" s="165">
        <f>A35+1</f>
        <v>17</v>
      </c>
      <c r="B36" s="6" t="s">
        <v>498</v>
      </c>
      <c r="C36" s="7"/>
      <c r="D36" s="58">
        <f>+D34+D35</f>
        <v>1905932.8953929371</v>
      </c>
      <c r="Q36" s="795"/>
    </row>
    <row r="37" spans="1:17">
      <c r="A37" s="165">
        <f>A36+1</f>
        <v>18</v>
      </c>
      <c r="B37" s="62" t="s">
        <v>499</v>
      </c>
      <c r="D37" s="58">
        <f>+D32-D36</f>
        <v>3396425.9734147885</v>
      </c>
      <c r="Q37" s="795"/>
    </row>
    <row r="38" spans="1:17">
      <c r="A38" s="164"/>
      <c r="B38" s="7"/>
      <c r="D38" s="75"/>
      <c r="Q38" s="795"/>
    </row>
    <row r="39" spans="1:17">
      <c r="A39" s="13"/>
      <c r="Q39" s="795"/>
    </row>
    <row r="43" spans="1:17" s="7" customFormat="1" ht="45.95" customHeight="1">
      <c r="A43" s="61" t="s">
        <v>312</v>
      </c>
      <c r="B43" s="1417" t="s">
        <v>316</v>
      </c>
      <c r="C43" s="1417"/>
      <c r="D43" s="1417"/>
    </row>
    <row r="44" spans="1:17" s="7" customFormat="1" ht="110.1" customHeight="1">
      <c r="A44" s="61" t="s">
        <v>313</v>
      </c>
      <c r="B44" s="1418" t="s">
        <v>295</v>
      </c>
      <c r="C44" s="1419"/>
      <c r="D44" s="1419"/>
    </row>
    <row r="45" spans="1:17">
      <c r="Q45" s="551"/>
    </row>
    <row r="46" spans="1:17">
      <c r="Q46" s="551"/>
    </row>
    <row r="47" spans="1:17">
      <c r="Q47" s="551"/>
    </row>
    <row r="48" spans="1:17">
      <c r="Q48" s="551"/>
    </row>
  </sheetData>
  <customSheetViews>
    <customSheetView guid="{416404B7-8533-4A12-ABD0-58CFDEB49D80}" scale="75" fitToPage="1">
      <selection activeCell="F45" sqref="F45"/>
      <pageMargins left="0.75" right="0.75" top="1" bottom="1" header="0.5" footer="0.5"/>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9"/>
      <headerFooter alignWithMargins="0">
        <oddHeader>&amp;R&amp;12Page &amp;P of &amp;N</oddHeader>
      </headerFooter>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59"/>
  <sheetViews>
    <sheetView showGridLines="0" zoomScale="60" zoomScaleNormal="60" workbookViewId="0">
      <selection sqref="A1:I1"/>
    </sheetView>
  </sheetViews>
  <sheetFormatPr defaultColWidth="9.140625" defaultRowHeight="12.75"/>
  <cols>
    <col min="1" max="1" width="9.28515625" style="43" bestFit="1" customWidth="1"/>
    <col min="2" max="2" width="3" style="43" customWidth="1"/>
    <col min="3" max="3" width="8.140625" style="43" customWidth="1"/>
    <col min="4" max="4" width="47.140625" style="43" customWidth="1"/>
    <col min="5" max="5" width="50.42578125" style="43" customWidth="1"/>
    <col min="6" max="6" width="35.140625" style="43" customWidth="1"/>
    <col min="7" max="7" width="37.140625" style="43" bestFit="1" customWidth="1"/>
    <col min="8" max="8" width="3.85546875" style="43" customWidth="1"/>
    <col min="9" max="9" width="21.140625" style="43" customWidth="1"/>
    <col min="10" max="16384" width="9.140625" style="43"/>
  </cols>
  <sheetData>
    <row r="1" spans="1:17" s="85" customFormat="1" ht="18">
      <c r="A1" s="1415" t="str">
        <f>+'Appendix A'!A3</f>
        <v>Public Service Electric and Gas Company</v>
      </c>
      <c r="B1" s="1415"/>
      <c r="C1" s="1415"/>
      <c r="D1" s="1415"/>
      <c r="E1" s="1415"/>
      <c r="F1" s="1415"/>
      <c r="G1" s="1415"/>
      <c r="H1" s="1420"/>
      <c r="I1" s="1420"/>
    </row>
    <row r="2" spans="1:17" s="85" customFormat="1" ht="18">
      <c r="A2" s="1415" t="str">
        <f>+'Appendix A'!A4</f>
        <v xml:space="preserve">ATTACHMENT H-10A </v>
      </c>
      <c r="B2" s="1415"/>
      <c r="C2" s="1415"/>
      <c r="D2" s="1415"/>
      <c r="E2" s="1415"/>
      <c r="F2" s="1415"/>
      <c r="G2" s="1415"/>
      <c r="H2" s="1420"/>
      <c r="I2" s="1420"/>
    </row>
    <row r="3" spans="1:17" s="85" customFormat="1" ht="18">
      <c r="A3" s="1415" t="s">
        <v>595</v>
      </c>
      <c r="B3" s="1415"/>
      <c r="C3" s="1415"/>
      <c r="D3" s="1415"/>
      <c r="E3" s="1415"/>
      <c r="F3" s="1415"/>
      <c r="G3" s="1415"/>
      <c r="H3" s="1420"/>
      <c r="I3" s="1420"/>
    </row>
    <row r="5" spans="1:17" s="3" customFormat="1" ht="15">
      <c r="B5" s="37"/>
      <c r="G5" s="7"/>
      <c r="H5" s="7"/>
      <c r="I5" s="6"/>
      <c r="J5" s="6"/>
      <c r="K5" s="6"/>
      <c r="L5" s="6"/>
      <c r="M5" s="6"/>
      <c r="N5" s="6"/>
      <c r="O5" s="6"/>
      <c r="P5" s="6"/>
      <c r="Q5" s="19"/>
    </row>
    <row r="6" spans="1:17" s="3" customFormat="1" ht="15">
      <c r="I6" s="6"/>
      <c r="J6" s="6"/>
      <c r="K6" s="6"/>
      <c r="L6" s="6"/>
      <c r="M6" s="6"/>
      <c r="N6" s="6"/>
      <c r="O6" s="6"/>
      <c r="P6" s="6"/>
      <c r="Q6" s="19"/>
    </row>
    <row r="7" spans="1:17" s="3" customFormat="1" ht="15"/>
    <row r="8" spans="1:17" s="3" customFormat="1" ht="15">
      <c r="C8" s="3" t="s">
        <v>581</v>
      </c>
    </row>
    <row r="9" spans="1:17" s="3" customFormat="1" ht="15">
      <c r="A9" s="18" t="s">
        <v>104</v>
      </c>
      <c r="B9" s="18"/>
      <c r="D9" s="3" t="s">
        <v>582</v>
      </c>
      <c r="G9" s="86" t="str">
        <f>"Line "&amp;A52&amp;" + Line "&amp;A84&amp;" from below"</f>
        <v>Line 27 + Line 47 from below</v>
      </c>
      <c r="I9" s="29">
        <f>+I52+I84</f>
        <v>1090628475.6953707</v>
      </c>
    </row>
    <row r="10" spans="1:17" s="3" customFormat="1" ht="15">
      <c r="A10" s="18"/>
      <c r="B10" s="18"/>
      <c r="G10" s="7"/>
    </row>
    <row r="11" spans="1:17" s="3" customFormat="1" ht="15">
      <c r="A11" s="18" t="s">
        <v>229</v>
      </c>
      <c r="B11" s="18"/>
      <c r="D11" s="3" t="str">
        <f>I11*10000&amp;" Basis Point increase in ROE"</f>
        <v>100 Basis Point increase in ROE</v>
      </c>
      <c r="I11" s="215">
        <v>0.01</v>
      </c>
    </row>
    <row r="12" spans="1:17" s="7" customFormat="1" ht="15">
      <c r="A12" s="18"/>
      <c r="B12" s="18"/>
      <c r="C12" s="3"/>
      <c r="D12" s="3"/>
      <c r="E12" s="3"/>
      <c r="F12" s="3"/>
      <c r="G12" s="3"/>
      <c r="H12" s="3"/>
    </row>
    <row r="13" spans="1:17" s="7" customFormat="1" ht="15.75">
      <c r="A13" s="87" t="s">
        <v>643</v>
      </c>
      <c r="B13" s="25"/>
      <c r="C13" s="25"/>
      <c r="D13" s="25"/>
      <c r="E13" s="25"/>
      <c r="F13" s="25"/>
      <c r="G13" s="25"/>
      <c r="H13" s="25"/>
      <c r="I13" s="25"/>
    </row>
    <row r="14" spans="1:17" s="7" customFormat="1" ht="15.75">
      <c r="A14" s="88"/>
      <c r="G14" s="82" t="s">
        <v>162</v>
      </c>
    </row>
    <row r="15" spans="1:17" s="3" customFormat="1" ht="15">
      <c r="A15" s="7"/>
      <c r="D15" s="7"/>
      <c r="E15" s="7"/>
      <c r="F15" s="7"/>
      <c r="G15" s="7"/>
      <c r="H15" s="7"/>
      <c r="I15" s="47"/>
    </row>
    <row r="16" spans="1:17" s="3" customFormat="1" ht="15.75">
      <c r="A16" s="19">
        <v>1</v>
      </c>
      <c r="C16" s="89" t="str">
        <f>+'Appendix A'!B112</f>
        <v>Rate Base</v>
      </c>
      <c r="D16" s="10"/>
      <c r="E16" s="7"/>
      <c r="F16" s="10"/>
      <c r="G16" s="10" t="str">
        <f>+'Appendix A'!F112</f>
        <v>(Line 43 + Line 57)</v>
      </c>
      <c r="H16" s="10"/>
      <c r="I16" s="45">
        <f>+'Appendix A'!H112</f>
        <v>9656457143.4105473</v>
      </c>
    </row>
    <row r="17" spans="1:9" s="3" customFormat="1" ht="15">
      <c r="A17" s="7"/>
      <c r="G17" s="11"/>
      <c r="I17" s="39"/>
    </row>
    <row r="18" spans="1:9" s="3" customFormat="1" ht="15.75">
      <c r="A18" s="19">
        <f>1+A16</f>
        <v>2</v>
      </c>
      <c r="B18" s="11"/>
      <c r="C18" s="90" t="str">
        <f>'Appendix A'!B172</f>
        <v>Long Term Interest</v>
      </c>
      <c r="D18" s="91"/>
      <c r="E18" s="9"/>
      <c r="F18" s="2"/>
      <c r="G18" s="5" t="str">
        <f>'Appendix A'!F172</f>
        <v>p117.62.c through 67.c</v>
      </c>
      <c r="H18" s="92"/>
      <c r="I18" s="45">
        <f>'Appendix A'!H172</f>
        <v>345679200</v>
      </c>
    </row>
    <row r="19" spans="1:9" s="3" customFormat="1" ht="15">
      <c r="A19" s="14"/>
      <c r="B19" s="11"/>
      <c r="C19" s="4"/>
      <c r="D19" s="4"/>
      <c r="E19" s="2"/>
      <c r="F19" s="93"/>
      <c r="G19" s="11"/>
      <c r="H19" s="93"/>
      <c r="I19" s="45"/>
    </row>
    <row r="20" spans="1:9" s="3" customFormat="1" ht="15.75">
      <c r="A20" s="14">
        <f>1+A18</f>
        <v>3</v>
      </c>
      <c r="B20" s="11"/>
      <c r="C20" s="89" t="str">
        <f>'Appendix A'!B174</f>
        <v>Preferred Dividends</v>
      </c>
      <c r="D20" s="94"/>
      <c r="F20" s="2" t="str">
        <f>'Appendix A'!E174</f>
        <v xml:space="preserve"> enter positive</v>
      </c>
      <c r="G20" s="95" t="str">
        <f>'Appendix A'!F174</f>
        <v>p118.29.d</v>
      </c>
      <c r="H20" s="93"/>
      <c r="I20" s="86">
        <f>+'Appendix A'!H174</f>
        <v>0</v>
      </c>
    </row>
    <row r="21" spans="1:9" s="3" customFormat="1" ht="15">
      <c r="A21" s="14"/>
      <c r="B21" s="11"/>
      <c r="C21" s="4"/>
      <c r="D21" s="4"/>
      <c r="E21" s="2"/>
      <c r="F21" s="96"/>
      <c r="G21" s="95"/>
      <c r="H21" s="93"/>
      <c r="I21" s="97"/>
    </row>
    <row r="22" spans="1:9" s="3" customFormat="1" ht="15.75">
      <c r="A22" s="14"/>
      <c r="B22" s="11"/>
      <c r="C22" s="98" t="str">
        <f>'Appendix A'!B176</f>
        <v>Common Stock</v>
      </c>
      <c r="D22" s="98"/>
      <c r="E22" s="2"/>
      <c r="F22" s="2"/>
      <c r="G22" s="95"/>
      <c r="H22" s="93"/>
      <c r="I22" s="97"/>
    </row>
    <row r="23" spans="1:9" s="3" customFormat="1" ht="15">
      <c r="A23" s="14">
        <f>1+A20</f>
        <v>4</v>
      </c>
      <c r="B23" s="11"/>
      <c r="C23" s="11"/>
      <c r="D23" s="4" t="str">
        <f>'Appendix A'!C177</f>
        <v>Proprietary Capital</v>
      </c>
      <c r="E23" s="93"/>
      <c r="F23" s="93"/>
      <c r="G23" s="95" t="str">
        <f>'Appendix A'!F177</f>
        <v xml:space="preserve"> Attachment 5</v>
      </c>
      <c r="H23" s="93"/>
      <c r="I23" s="86">
        <f>+'Appendix A'!H177</f>
        <v>10426269000</v>
      </c>
    </row>
    <row r="24" spans="1:9" s="3" customFormat="1" ht="15">
      <c r="A24" s="14">
        <f>1+A23</f>
        <v>5</v>
      </c>
      <c r="B24" s="11"/>
      <c r="C24" s="11"/>
      <c r="D24" s="97" t="s">
        <v>324</v>
      </c>
      <c r="E24" s="97"/>
      <c r="F24" s="99"/>
      <c r="G24" s="97" t="s">
        <v>325</v>
      </c>
      <c r="H24" s="93"/>
      <c r="I24" s="97">
        <f>'Appendix A'!H178</f>
        <v>-124929</v>
      </c>
    </row>
    <row r="25" spans="1:9" s="3" customFormat="1" ht="15">
      <c r="A25" s="14">
        <f>1+A24</f>
        <v>6</v>
      </c>
      <c r="B25" s="11"/>
      <c r="C25" s="11"/>
      <c r="D25" s="5" t="str">
        <f>'Appendix A'!C179</f>
        <v xml:space="preserve">    Less Preferred Stock</v>
      </c>
      <c r="F25" s="97"/>
      <c r="G25" s="100" t="str">
        <f>'Appendix A'!F179</f>
        <v>(Line 106)</v>
      </c>
      <c r="H25" s="93"/>
      <c r="I25" s="97">
        <f>'Appendix A'!H179</f>
        <v>0</v>
      </c>
    </row>
    <row r="26" spans="1:9" s="3" customFormat="1" ht="15">
      <c r="A26" s="14">
        <f>1+A25</f>
        <v>7</v>
      </c>
      <c r="B26" s="11"/>
      <c r="C26" s="11"/>
      <c r="D26" s="30" t="str">
        <f>'Appendix A'!C180</f>
        <v xml:space="preserve">    Less Account 216.1</v>
      </c>
      <c r="E26" s="40"/>
      <c r="F26" s="101"/>
      <c r="G26" s="102" t="str">
        <f>'Appendix A'!F180</f>
        <v xml:space="preserve"> Attachment 5</v>
      </c>
      <c r="H26" s="103"/>
      <c r="I26" s="101">
        <f>+'Appendix A'!H180</f>
        <v>347222.5</v>
      </c>
    </row>
    <row r="27" spans="1:9" s="3" customFormat="1" ht="15">
      <c r="A27" s="14">
        <f>1+A26</f>
        <v>8</v>
      </c>
      <c r="B27" s="11"/>
      <c r="C27" s="11"/>
      <c r="D27" s="5" t="str">
        <f>'Appendix A'!C181</f>
        <v>Common Stock</v>
      </c>
      <c r="F27" s="86"/>
      <c r="G27" s="84" t="str">
        <f>'Appendix A'!F181</f>
        <v>(Line 96 - 97 - 98 - 99)</v>
      </c>
      <c r="H27" s="27"/>
      <c r="I27" s="93">
        <f>I23-I24-I25-I26</f>
        <v>10426046706.5</v>
      </c>
    </row>
    <row r="28" spans="1:9" s="3" customFormat="1" ht="15">
      <c r="A28" s="14"/>
      <c r="B28" s="11"/>
      <c r="C28" s="4"/>
      <c r="D28" s="4"/>
      <c r="F28" s="2"/>
      <c r="G28" s="95"/>
      <c r="H28" s="2"/>
      <c r="I28" s="97"/>
    </row>
    <row r="29" spans="1:9" s="3" customFormat="1" ht="15.75">
      <c r="A29" s="14"/>
      <c r="B29" s="11"/>
      <c r="C29" s="98" t="str">
        <f>'Appendix A'!B183</f>
        <v>Capitalization</v>
      </c>
      <c r="D29" s="98"/>
      <c r="F29" s="2"/>
      <c r="G29" s="95"/>
      <c r="H29" s="2"/>
      <c r="I29" s="97"/>
    </row>
    <row r="30" spans="1:9" s="3" customFormat="1" ht="15">
      <c r="A30" s="14">
        <f>A27+1</f>
        <v>9</v>
      </c>
      <c r="B30" s="11"/>
      <c r="C30" s="11"/>
      <c r="D30" s="4" t="str">
        <f>'Appendix A'!C184</f>
        <v>Long Term Debt</v>
      </c>
      <c r="F30" s="2"/>
      <c r="G30" s="4" t="str">
        <f>'Appendix A'!F184</f>
        <v xml:space="preserve"> Attachment 5</v>
      </c>
      <c r="H30" s="2"/>
      <c r="I30" s="86">
        <f>+'Appendix A'!H184</f>
        <v>8936676371.5</v>
      </c>
    </row>
    <row r="31" spans="1:9" s="3" customFormat="1" ht="15">
      <c r="A31" s="14">
        <f t="shared" ref="A31:A37" si="0">A30+1</f>
        <v>10</v>
      </c>
      <c r="B31" s="11"/>
      <c r="C31" s="11"/>
      <c r="D31" s="4" t="str">
        <f>'Appendix A'!C185</f>
        <v xml:space="preserve">      Less Loss on Reacquired Debt </v>
      </c>
      <c r="F31" s="2"/>
      <c r="G31" s="95" t="str">
        <f>'Appendix A'!F185</f>
        <v xml:space="preserve"> Attachment 5</v>
      </c>
      <c r="H31" s="2"/>
      <c r="I31" s="86">
        <f>+'Appendix A'!H185</f>
        <v>51694144.5</v>
      </c>
    </row>
    <row r="32" spans="1:9" s="3" customFormat="1" ht="15">
      <c r="A32" s="14">
        <f t="shared" si="0"/>
        <v>11</v>
      </c>
      <c r="B32" s="10"/>
      <c r="C32" s="10"/>
      <c r="D32" s="5" t="str">
        <f>'Appendix A'!C186</f>
        <v xml:space="preserve">      Plus Gain on Reacquired Debt</v>
      </c>
      <c r="F32" s="6"/>
      <c r="G32" s="5" t="str">
        <f>'Appendix A'!F186</f>
        <v xml:space="preserve"> Attachment 5</v>
      </c>
      <c r="H32" s="6"/>
      <c r="I32" s="86">
        <f>+'Appendix A'!H186</f>
        <v>0</v>
      </c>
    </row>
    <row r="33" spans="1:9" s="3" customFormat="1" ht="15">
      <c r="A33" s="14">
        <f t="shared" si="0"/>
        <v>12</v>
      </c>
      <c r="B33" s="10"/>
      <c r="C33" s="10"/>
      <c r="D33" s="5" t="str">
        <f>'Appendix A'!C187</f>
        <v xml:space="preserve">      Less ADIT associated with Gain or Loss</v>
      </c>
      <c r="F33" s="2"/>
      <c r="G33" s="5" t="str">
        <f>'Appendix A'!F187</f>
        <v>Attachment 5</v>
      </c>
      <c r="H33" s="6"/>
      <c r="I33" s="86">
        <f>+'Appendix A'!H187</f>
        <v>11359478.775</v>
      </c>
    </row>
    <row r="34" spans="1:9" s="3" customFormat="1" ht="15">
      <c r="A34" s="14">
        <f t="shared" si="0"/>
        <v>13</v>
      </c>
      <c r="B34" s="10"/>
      <c r="C34" s="10"/>
      <c r="D34" s="5" t="str">
        <f>'Appendix A'!C188</f>
        <v>Total Long Term Debt</v>
      </c>
      <c r="E34" s="8"/>
      <c r="F34" s="104"/>
      <c r="G34" s="105" t="str">
        <f>'Appendix A'!F188</f>
        <v>(Line 101 - 102 + 103 - 104 )</v>
      </c>
      <c r="H34" s="8"/>
      <c r="I34" s="106">
        <f>I30-I31+I32-I33</f>
        <v>8873622748.2250004</v>
      </c>
    </row>
    <row r="35" spans="1:9" s="3" customFormat="1" ht="15">
      <c r="A35" s="14">
        <f t="shared" si="0"/>
        <v>14</v>
      </c>
      <c r="B35" s="10"/>
      <c r="C35" s="10"/>
      <c r="D35" s="5" t="str">
        <f>'Appendix A'!C189</f>
        <v>Preferred Stock</v>
      </c>
      <c r="E35" s="6"/>
      <c r="F35" s="107"/>
      <c r="G35" s="5" t="str">
        <f>'Appendix A'!F189</f>
        <v xml:space="preserve"> Attachment 5</v>
      </c>
      <c r="H35" s="6"/>
      <c r="I35" s="86">
        <f>+'Appendix A'!H189</f>
        <v>0</v>
      </c>
    </row>
    <row r="36" spans="1:9" s="3" customFormat="1" ht="15">
      <c r="A36" s="14">
        <f t="shared" si="0"/>
        <v>15</v>
      </c>
      <c r="B36" s="11"/>
      <c r="C36" s="11"/>
      <c r="D36" s="21" t="str">
        <f>'Appendix A'!C190</f>
        <v>Common Stock</v>
      </c>
      <c r="E36" s="22"/>
      <c r="F36" s="96"/>
      <c r="G36" s="11" t="str">
        <f>'Appendix A'!F190</f>
        <v>(Line 100)</v>
      </c>
      <c r="H36" s="2"/>
      <c r="I36" s="86">
        <f>I27</f>
        <v>10426046706.5</v>
      </c>
    </row>
    <row r="37" spans="1:9" s="3" customFormat="1" ht="15.75">
      <c r="A37" s="14">
        <f t="shared" si="0"/>
        <v>16</v>
      </c>
      <c r="B37" s="11"/>
      <c r="C37" s="11"/>
      <c r="D37" s="4" t="str">
        <f>'Appendix A'!C191</f>
        <v>Total  Capitalization</v>
      </c>
      <c r="E37" s="9"/>
      <c r="F37" s="108"/>
      <c r="G37" s="41" t="str">
        <f>'Appendix A'!F191</f>
        <v>(Sum Lines 105 to 107)</v>
      </c>
      <c r="H37" s="109"/>
      <c r="I37" s="106">
        <f>I36+I35+I34</f>
        <v>19299669454.724998</v>
      </c>
    </row>
    <row r="38" spans="1:9" s="3" customFormat="1" ht="15">
      <c r="A38" s="14"/>
      <c r="B38" s="11"/>
      <c r="C38" s="11"/>
      <c r="D38" s="4"/>
      <c r="E38" s="2"/>
      <c r="F38" s="96"/>
      <c r="G38" s="11"/>
      <c r="H38" s="93"/>
      <c r="I38" s="99"/>
    </row>
    <row r="39" spans="1:9" s="3" customFormat="1" ht="15">
      <c r="A39" s="14">
        <f>A37+1</f>
        <v>17</v>
      </c>
      <c r="B39" s="11"/>
      <c r="C39" s="11"/>
      <c r="D39" s="4" t="str">
        <f>'Appendix A'!C193</f>
        <v>Debt %</v>
      </c>
      <c r="E39" s="110"/>
      <c r="F39" s="16" t="str">
        <f>'Appendix A'!D193</f>
        <v>Total Long Term Debt</v>
      </c>
      <c r="G39" s="11" t="str">
        <f>'Appendix A'!F193</f>
        <v>(Line 105 / Line 108)</v>
      </c>
      <c r="H39" s="93"/>
      <c r="I39" s="111">
        <f>IF(I37&gt;0,I34/I37,0)</f>
        <v>0.45978107392158135</v>
      </c>
    </row>
    <row r="40" spans="1:9" s="3" customFormat="1" ht="15">
      <c r="A40" s="14">
        <f>A39+1</f>
        <v>18</v>
      </c>
      <c r="B40" s="11"/>
      <c r="C40" s="11"/>
      <c r="D40" s="4" t="str">
        <f>'Appendix A'!C194</f>
        <v>Preferred %</v>
      </c>
      <c r="E40" s="96"/>
      <c r="F40" s="16" t="str">
        <f>'Appendix A'!D194</f>
        <v>Preferred Stock</v>
      </c>
      <c r="G40" s="11" t="str">
        <f>'Appendix A'!F194</f>
        <v>(Line 106 / Line 108)</v>
      </c>
      <c r="H40" s="93"/>
      <c r="I40" s="111">
        <f>IF(I37&gt;0,I35/I37,0)</f>
        <v>0</v>
      </c>
    </row>
    <row r="41" spans="1:9" s="3" customFormat="1" ht="15">
      <c r="A41" s="14">
        <f>A40+1</f>
        <v>19</v>
      </c>
      <c r="B41" s="11"/>
      <c r="C41" s="11"/>
      <c r="D41" s="4" t="str">
        <f>'Appendix A'!C195</f>
        <v>Common %</v>
      </c>
      <c r="E41" s="96"/>
      <c r="F41" s="16" t="str">
        <f>'Appendix A'!D195</f>
        <v>Common Stock</v>
      </c>
      <c r="G41" s="11" t="str">
        <f>'Appendix A'!F195</f>
        <v>(Line 107 / Line 108)</v>
      </c>
      <c r="H41" s="93"/>
      <c r="I41" s="111">
        <f>IF(I37&gt;0,I36/I37,0)</f>
        <v>0.5402189260784187</v>
      </c>
    </row>
    <row r="42" spans="1:9" s="3" customFormat="1" ht="15">
      <c r="A42" s="14"/>
      <c r="B42" s="11"/>
      <c r="C42" s="11"/>
      <c r="D42" s="4"/>
      <c r="E42" s="2"/>
      <c r="F42" s="95"/>
      <c r="G42" s="11"/>
      <c r="H42" s="93"/>
      <c r="I42" s="99"/>
    </row>
    <row r="43" spans="1:9" s="3" customFormat="1" ht="15">
      <c r="A43" s="14">
        <f>A41+1</f>
        <v>20</v>
      </c>
      <c r="B43" s="11"/>
      <c r="C43" s="11"/>
      <c r="D43" s="4" t="str">
        <f>'Appendix A'!C197</f>
        <v>Debt Cost</v>
      </c>
      <c r="E43" s="110"/>
      <c r="F43" s="95" t="str">
        <f>'Appendix A'!D197</f>
        <v>Total Long Term Debt</v>
      </c>
      <c r="G43" s="11" t="str">
        <f>'Appendix A'!F197</f>
        <v>(Line 94 / Line 105)</v>
      </c>
      <c r="H43" s="93"/>
      <c r="I43" s="112">
        <f>IF(I34&gt;0,I18/I34,0)</f>
        <v>3.8955814305847804E-2</v>
      </c>
    </row>
    <row r="44" spans="1:9" s="3" customFormat="1" ht="15">
      <c r="A44" s="14">
        <f>A43+1</f>
        <v>21</v>
      </c>
      <c r="B44" s="11"/>
      <c r="C44" s="11"/>
      <c r="D44" s="4" t="str">
        <f>'Appendix A'!C198</f>
        <v>Preferred Cost</v>
      </c>
      <c r="E44" s="96"/>
      <c r="F44" s="95" t="str">
        <f>'Appendix A'!D198</f>
        <v>Preferred Stock</v>
      </c>
      <c r="G44" s="11" t="str">
        <f>'Appendix A'!F198</f>
        <v>(Line 95 / Line 106)</v>
      </c>
      <c r="H44" s="93"/>
      <c r="I44" s="112">
        <f>IF(I35&gt;0,I20/I35,0)</f>
        <v>0</v>
      </c>
    </row>
    <row r="45" spans="1:9" s="3" customFormat="1" ht="15">
      <c r="A45" s="14">
        <f>A44+1</f>
        <v>22</v>
      </c>
      <c r="B45" s="11"/>
      <c r="C45" s="11"/>
      <c r="D45" s="4" t="str">
        <f>'Appendix A'!C199</f>
        <v>Common Cost</v>
      </c>
      <c r="E45" s="49"/>
      <c r="F45" s="100" t="str">
        <f>'Appendix A'!D199</f>
        <v>Common Stock</v>
      </c>
      <c r="G45" s="86" t="str">
        <f>"(Line "&amp;'Appendix A'!A199&amp;" + 100 basis points)"</f>
        <v>(Line 114 + 100 basis points)</v>
      </c>
      <c r="H45" s="93"/>
      <c r="I45" s="113">
        <f>+'Appendix A'!H199+I11</f>
        <v>0.1268</v>
      </c>
    </row>
    <row r="46" spans="1:9" s="3" customFormat="1" ht="15">
      <c r="A46" s="14"/>
      <c r="B46" s="11"/>
      <c r="C46" s="11"/>
      <c r="D46" s="4"/>
      <c r="E46" s="2"/>
      <c r="F46" s="95"/>
      <c r="G46" s="11"/>
      <c r="H46" s="93"/>
      <c r="I46" s="2"/>
    </row>
    <row r="47" spans="1:9" s="3" customFormat="1" ht="15">
      <c r="A47" s="14">
        <f>A45+1</f>
        <v>23</v>
      </c>
      <c r="B47" s="11"/>
      <c r="C47" s="11"/>
      <c r="D47" s="4" t="str">
        <f>'Appendix A'!C201</f>
        <v>Weighted Cost of Debt</v>
      </c>
      <c r="E47" s="110"/>
      <c r="F47" s="16" t="str">
        <f>'Appendix A'!D201</f>
        <v>Total Long Term Debt (WCLTD)</v>
      </c>
      <c r="G47" s="11" t="str">
        <f>'Appendix A'!F201</f>
        <v>(Line 109 * Line 112)</v>
      </c>
      <c r="H47" s="114"/>
      <c r="I47" s="115">
        <f>I43*I39</f>
        <v>1.7911146137032406E-2</v>
      </c>
    </row>
    <row r="48" spans="1:9" s="3" customFormat="1" ht="15">
      <c r="A48" s="14">
        <f>A47+1</f>
        <v>24</v>
      </c>
      <c r="B48" s="11"/>
      <c r="C48" s="11"/>
      <c r="D48" s="4" t="str">
        <f>'Appendix A'!C202</f>
        <v>Weighted Cost of Preferred</v>
      </c>
      <c r="E48" s="96"/>
      <c r="F48" s="16" t="str">
        <f>'Appendix A'!D202</f>
        <v>Preferred Stock</v>
      </c>
      <c r="G48" s="11" t="str">
        <f>'Appendix A'!F202</f>
        <v>(Line 110 * Line 113)</v>
      </c>
      <c r="H48" s="13"/>
      <c r="I48" s="115">
        <f>I44*I40</f>
        <v>0</v>
      </c>
    </row>
    <row r="49" spans="1:9" s="3" customFormat="1" ht="15">
      <c r="A49" s="14">
        <f>A48+1</f>
        <v>25</v>
      </c>
      <c r="B49" s="11"/>
      <c r="C49" s="11"/>
      <c r="D49" s="21" t="str">
        <f>'Appendix A'!C203</f>
        <v>Weighted Cost of Common</v>
      </c>
      <c r="E49" s="116"/>
      <c r="F49" s="21" t="str">
        <f>'Appendix A'!D203</f>
        <v>Common Stock</v>
      </c>
      <c r="G49" s="42" t="str">
        <f>'Appendix A'!F203</f>
        <v>(Line 111 * Line 114)</v>
      </c>
      <c r="H49" s="117"/>
      <c r="I49" s="118">
        <f>I45*I41</f>
        <v>6.8499759826743487E-2</v>
      </c>
    </row>
    <row r="50" spans="1:9" s="3" customFormat="1" ht="15.75">
      <c r="A50" s="14">
        <f>A49+1</f>
        <v>26</v>
      </c>
      <c r="B50" s="11"/>
      <c r="C50" s="89" t="str">
        <f>'Appendix A'!B204</f>
        <v>Rate of Return on Rate Base ( ROR )</v>
      </c>
      <c r="D50" s="11"/>
      <c r="E50" s="119"/>
      <c r="F50" s="120"/>
      <c r="G50" s="121" t="str">
        <f>'Appendix A'!F204</f>
        <v>(Sum Lines 115 to 117)</v>
      </c>
      <c r="H50" s="122"/>
      <c r="I50" s="123">
        <f>SUM(I47:I49)</f>
        <v>8.6410905963775889E-2</v>
      </c>
    </row>
    <row r="51" spans="1:9" s="3" customFormat="1" ht="15.75">
      <c r="A51" s="124"/>
      <c r="B51" s="11"/>
      <c r="C51" s="11"/>
      <c r="D51" s="11"/>
      <c r="E51" s="119"/>
      <c r="F51" s="120"/>
      <c r="G51" s="121"/>
      <c r="H51" s="122"/>
      <c r="I51" s="123"/>
    </row>
    <row r="52" spans="1:9" s="3" customFormat="1" ht="16.5" thickBot="1">
      <c r="A52" s="14">
        <f>A50+1</f>
        <v>27</v>
      </c>
      <c r="B52" s="11"/>
      <c r="C52" s="125" t="str">
        <f>'Appendix A'!B206</f>
        <v>Investment Return = Rate Base * Rate of Return</v>
      </c>
      <c r="D52" s="125"/>
      <c r="E52" s="125"/>
      <c r="F52" s="23"/>
      <c r="G52" s="126" t="str">
        <f>'Appendix A'!F206</f>
        <v>(Line 58 * Line 118)</v>
      </c>
      <c r="H52" s="127"/>
      <c r="I52" s="128">
        <f>+I50*I16</f>
        <v>834423210.16248071</v>
      </c>
    </row>
    <row r="53" spans="1:9" s="3" customFormat="1" ht="15.75" thickTop="1">
      <c r="A53" s="14"/>
      <c r="B53" s="1"/>
      <c r="C53" s="1"/>
      <c r="D53" s="96"/>
      <c r="E53" s="2"/>
      <c r="F53" s="18"/>
      <c r="G53" s="93"/>
      <c r="H53" s="93"/>
      <c r="I53" s="115"/>
    </row>
    <row r="54" spans="1:9" s="3" customFormat="1" ht="15.75">
      <c r="A54" s="129" t="s">
        <v>583</v>
      </c>
      <c r="B54" s="130"/>
      <c r="C54" s="131"/>
      <c r="D54" s="132"/>
      <c r="E54" s="24"/>
      <c r="F54" s="133"/>
      <c r="G54" s="25"/>
      <c r="H54" s="25"/>
      <c r="I54" s="26"/>
    </row>
    <row r="55" spans="1:9" s="3" customFormat="1" ht="15.75">
      <c r="A55" s="5"/>
      <c r="B55" s="5"/>
      <c r="C55" s="1"/>
      <c r="D55" s="134"/>
      <c r="E55" s="6"/>
      <c r="F55" s="135"/>
      <c r="G55" s="2"/>
      <c r="H55" s="2"/>
      <c r="I55" s="136"/>
    </row>
    <row r="56" spans="1:9" s="3" customFormat="1" ht="15.75">
      <c r="A56" s="14" t="s">
        <v>102</v>
      </c>
      <c r="B56" s="1"/>
      <c r="C56" s="137" t="s">
        <v>199</v>
      </c>
      <c r="D56" s="2"/>
      <c r="E56" s="2"/>
      <c r="F56" s="135"/>
      <c r="G56" s="93"/>
      <c r="H56" s="138"/>
      <c r="I56" s="2"/>
    </row>
    <row r="57" spans="1:9" s="3" customFormat="1" ht="15">
      <c r="A57" s="14">
        <f>+A52+1</f>
        <v>28</v>
      </c>
      <c r="B57" s="18"/>
      <c r="C57" s="1"/>
      <c r="D57" s="2" t="s">
        <v>197</v>
      </c>
      <c r="E57" s="2"/>
      <c r="F57" s="18"/>
      <c r="G57" s="44"/>
      <c r="H57" s="139"/>
      <c r="I57" s="140">
        <f>+'Appendix A'!H211</f>
        <v>0.21</v>
      </c>
    </row>
    <row r="58" spans="1:9" s="3" customFormat="1" ht="15">
      <c r="A58" s="14">
        <f>+A57+1</f>
        <v>29</v>
      </c>
      <c r="B58" s="18"/>
      <c r="C58" s="1"/>
      <c r="D58" s="139" t="s">
        <v>196</v>
      </c>
      <c r="E58" s="141"/>
      <c r="F58" s="18"/>
      <c r="G58" s="44"/>
      <c r="H58" s="139"/>
      <c r="I58" s="140">
        <f>+'Appendix A'!H212</f>
        <v>0.09</v>
      </c>
    </row>
    <row r="59" spans="1:9" s="3" customFormat="1" ht="15">
      <c r="A59" s="14">
        <f>+A58+1</f>
        <v>30</v>
      </c>
      <c r="B59" s="18"/>
      <c r="C59" s="1"/>
      <c r="D59" s="139" t="s">
        <v>542</v>
      </c>
      <c r="E59" s="139"/>
      <c r="F59" s="18"/>
      <c r="G59" s="57" t="str">
        <f>+'Appendix A'!F213</f>
        <v>Per State Tax Code</v>
      </c>
      <c r="H59" s="139"/>
      <c r="I59" s="140">
        <f>+'Appendix A'!H213</f>
        <v>0</v>
      </c>
    </row>
    <row r="60" spans="1:9" s="3" customFormat="1" ht="15">
      <c r="A60" s="14">
        <f>+A59+1</f>
        <v>31</v>
      </c>
      <c r="B60" s="18"/>
      <c r="C60" s="1"/>
      <c r="D60" s="139" t="s">
        <v>248</v>
      </c>
      <c r="E60" s="142" t="s">
        <v>259</v>
      </c>
      <c r="F60" s="18"/>
      <c r="H60" s="139"/>
      <c r="I60" s="140">
        <f>+'Appendix A'!H214</f>
        <v>0.28109999999999991</v>
      </c>
    </row>
    <row r="61" spans="1:9" s="3" customFormat="1" ht="15">
      <c r="A61" s="14">
        <f>+A60+1</f>
        <v>32</v>
      </c>
      <c r="B61" s="19"/>
      <c r="C61" s="14"/>
      <c r="D61" s="139" t="s">
        <v>388</v>
      </c>
      <c r="E61" s="36"/>
      <c r="F61" s="36"/>
      <c r="G61" s="36"/>
      <c r="H61" s="36"/>
      <c r="I61" s="140">
        <f>I60/(1-I60)</f>
        <v>0.39101404924189714</v>
      </c>
    </row>
    <row r="62" spans="1:9" s="3" customFormat="1" ht="15">
      <c r="A62" s="14">
        <f>+A61+1</f>
        <v>33</v>
      </c>
      <c r="B62" s="19"/>
      <c r="C62" s="14"/>
      <c r="D62" s="139" t="s">
        <v>387</v>
      </c>
      <c r="E62" s="143"/>
      <c r="F62" s="19"/>
      <c r="G62" s="6"/>
      <c r="H62" s="139"/>
      <c r="I62" s="140">
        <f>1/(1-I60)</f>
        <v>1.3910140492418972</v>
      </c>
    </row>
    <row r="63" spans="1:9" s="3" customFormat="1" ht="15">
      <c r="A63" s="14"/>
      <c r="B63" s="1"/>
      <c r="C63" s="1"/>
      <c r="D63" s="2"/>
      <c r="E63" s="2"/>
      <c r="F63" s="144"/>
      <c r="G63" s="142"/>
      <c r="H63" s="138"/>
      <c r="I63" s="145"/>
    </row>
    <row r="64" spans="1:9" s="3" customFormat="1" ht="15.75">
      <c r="A64" s="14"/>
      <c r="B64" s="1"/>
      <c r="C64" s="137" t="s">
        <v>152</v>
      </c>
      <c r="D64" s="96"/>
      <c r="E64" s="2"/>
      <c r="F64" s="135"/>
      <c r="G64" s="93"/>
      <c r="H64" s="138"/>
      <c r="I64" s="146"/>
    </row>
    <row r="65" spans="1:9" s="3" customFormat="1" ht="15">
      <c r="A65" s="14">
        <f>+A62+1</f>
        <v>34</v>
      </c>
      <c r="B65" s="18"/>
      <c r="C65" s="1"/>
      <c r="D65" s="96" t="s">
        <v>232</v>
      </c>
      <c r="E65" s="2"/>
      <c r="F65" s="99" t="s">
        <v>246</v>
      </c>
      <c r="G65" s="57" t="str">
        <f>+'Appendix A'!F218</f>
        <v>Attachment 5</v>
      </c>
      <c r="H65" s="138"/>
      <c r="I65" s="166">
        <f>+'Appendix A'!H218</f>
        <v>-596182</v>
      </c>
    </row>
    <row r="66" spans="1:9" s="3" customFormat="1" ht="15">
      <c r="A66" s="14">
        <f>+A65+1</f>
        <v>35</v>
      </c>
      <c r="B66" s="18"/>
      <c r="C66" s="1"/>
      <c r="D66" s="107" t="s">
        <v>241</v>
      </c>
      <c r="E66" s="2"/>
      <c r="F66" s="1"/>
      <c r="G66" s="57" t="str">
        <f>+'Appendix A'!F219</f>
        <v>1 / (1 - Line 123)</v>
      </c>
      <c r="H66" s="138"/>
      <c r="I66" s="140">
        <f>+'Appendix A'!H219</f>
        <v>1.3910140492418972</v>
      </c>
    </row>
    <row r="67" spans="1:9" s="3" customFormat="1" ht="15">
      <c r="A67" s="14">
        <f>+A66+1</f>
        <v>36</v>
      </c>
      <c r="B67" s="18"/>
      <c r="C67" s="15"/>
      <c r="D67" s="30" t="s">
        <v>147</v>
      </c>
      <c r="E67" s="20"/>
      <c r="F67" s="31"/>
      <c r="G67" s="147" t="str">
        <f>+'Appendix A'!F220</f>
        <v>(Line 18)</v>
      </c>
      <c r="H67" s="148"/>
      <c r="I67" s="28">
        <f>+'Appendix A'!H35</f>
        <v>0.6192245860409491</v>
      </c>
    </row>
    <row r="68" spans="1:9" s="3" customFormat="1" ht="15.75">
      <c r="A68" s="14">
        <f>+A67+1</f>
        <v>37</v>
      </c>
      <c r="B68" s="18"/>
      <c r="C68" s="1"/>
      <c r="D68" s="149" t="s">
        <v>176</v>
      </c>
      <c r="E68" s="8"/>
      <c r="F68" s="33"/>
      <c r="G68" s="57" t="str">
        <f>+'Appendix A'!F221</f>
        <v>(Line 125 * Line 126 * Line 127)</v>
      </c>
      <c r="H68" s="150"/>
      <c r="I68" s="151">
        <f>+I65*(I66)*I67</f>
        <v>-513521.42461408413</v>
      </c>
    </row>
    <row r="69" spans="1:9" s="3" customFormat="1" ht="15.75">
      <c r="A69" s="14"/>
      <c r="B69" s="1"/>
      <c r="C69" s="1"/>
      <c r="D69" s="152"/>
      <c r="E69" s="17"/>
      <c r="F69" s="35"/>
      <c r="G69" s="34"/>
      <c r="H69" s="148"/>
      <c r="I69" s="153"/>
    </row>
    <row r="70" spans="1:9" s="1164" customFormat="1" ht="15.75">
      <c r="A70" s="1281"/>
      <c r="C70" s="1282" t="s">
        <v>929</v>
      </c>
      <c r="D70" s="1284"/>
      <c r="E70" s="1284"/>
      <c r="F70" s="1285"/>
      <c r="G70" s="1286"/>
      <c r="H70" s="1287"/>
      <c r="I70" s="1287"/>
    </row>
    <row r="71" spans="1:9" s="1164" customFormat="1" ht="15">
      <c r="A71" s="1281">
        <f>A68+1</f>
        <v>38</v>
      </c>
      <c r="B71" s="1281"/>
      <c r="D71" s="1288" t="s">
        <v>968</v>
      </c>
      <c r="E71" s="1284"/>
      <c r="F71" s="1285"/>
      <c r="G71" s="1286" t="str">
        <f>"(Line "&amp;'Appendix A'!A224&amp;")"</f>
        <v>(Line 128a)</v>
      </c>
      <c r="H71" s="1287"/>
      <c r="I71" s="1287">
        <f>'Appendix A'!H224</f>
        <v>0</v>
      </c>
    </row>
    <row r="72" spans="1:9" s="1164" customFormat="1" ht="15">
      <c r="A72" s="1281">
        <f>A71+1</f>
        <v>39</v>
      </c>
      <c r="B72" s="1281"/>
      <c r="D72" s="1289" t="s">
        <v>969</v>
      </c>
      <c r="E72" s="1290"/>
      <c r="F72" s="1291" t="s">
        <v>246</v>
      </c>
      <c r="G72" s="1292" t="str">
        <f>"(Line "&amp;'Appendix A'!A225&amp;")"</f>
        <v>(Line 128b)</v>
      </c>
      <c r="H72" s="1293"/>
      <c r="I72" s="1293">
        <f>'Appendix A'!H225</f>
        <v>-3054643</v>
      </c>
    </row>
    <row r="73" spans="1:9" s="1164" customFormat="1" ht="15">
      <c r="A73" s="1281">
        <f>A72+1</f>
        <v>40</v>
      </c>
      <c r="B73" s="1281"/>
      <c r="D73" s="1288" t="s">
        <v>228</v>
      </c>
      <c r="E73" s="1284"/>
      <c r="F73" s="1285"/>
      <c r="G73" s="1286" t="str">
        <f>"(Line "&amp;'Appendix A'!A224&amp;" + Line "&amp;'Appendix A'!A225&amp;" )"</f>
        <v>(Line 128a + Line 128b )</v>
      </c>
      <c r="H73" s="1287"/>
      <c r="I73" s="1287">
        <f>SUM(I71:I72)</f>
        <v>-3054643</v>
      </c>
    </row>
    <row r="74" spans="1:9" s="1164" customFormat="1" ht="15">
      <c r="A74" s="1281">
        <f>A73+1</f>
        <v>41</v>
      </c>
      <c r="B74" s="1281"/>
      <c r="D74" s="1294" t="s">
        <v>241</v>
      </c>
      <c r="E74" s="1290"/>
      <c r="F74" s="1291"/>
      <c r="G74" s="147" t="str">
        <f>+'Appendix A'!F227</f>
        <v>1 / (1 - Line 123)</v>
      </c>
      <c r="H74" s="1293"/>
      <c r="I74" s="1295">
        <f>'Appendix A'!H227</f>
        <v>1.3910140492418972</v>
      </c>
    </row>
    <row r="75" spans="1:9" s="1164" customFormat="1" ht="15.75">
      <c r="A75" s="1281">
        <f>A74+1</f>
        <v>42</v>
      </c>
      <c r="B75" s="1281"/>
      <c r="D75" s="1283" t="s">
        <v>935</v>
      </c>
      <c r="E75" s="1284"/>
      <c r="F75" s="1285"/>
      <c r="G75" s="1286" t="str">
        <f>"(Line "&amp;'Appendix A'!A226&amp;" * Line "&amp;'Appendix A'!A227&amp;" )"</f>
        <v>(Line 128c * Line 128d )</v>
      </c>
      <c r="H75" s="1287"/>
      <c r="I75" s="1296">
        <f>I73*I74</f>
        <v>-4249051.3284184169</v>
      </c>
    </row>
    <row r="76" spans="1:9" s="1164" customFormat="1" ht="15">
      <c r="A76" s="1281"/>
      <c r="B76" s="1281"/>
      <c r="C76" s="1288"/>
      <c r="D76" s="1284"/>
      <c r="E76" s="1284"/>
      <c r="F76" s="1285"/>
      <c r="G76" s="1286"/>
      <c r="H76" s="1287"/>
      <c r="I76" s="1287"/>
    </row>
    <row r="77" spans="1:9" s="1164" customFormat="1" ht="15.75">
      <c r="A77" s="1281"/>
      <c r="C77" s="1282" t="s">
        <v>936</v>
      </c>
      <c r="D77" s="1284"/>
      <c r="E77" s="1284"/>
      <c r="F77" s="1285"/>
      <c r="G77" s="1286"/>
      <c r="H77" s="1287"/>
      <c r="I77" s="1287"/>
    </row>
    <row r="78" spans="1:9" s="1164" customFormat="1" ht="15">
      <c r="A78" s="1281">
        <f>A75+1</f>
        <v>43</v>
      </c>
      <c r="B78" s="1281"/>
      <c r="D78" s="1288" t="s">
        <v>938</v>
      </c>
      <c r="E78" s="1284"/>
      <c r="F78" s="1285"/>
      <c r="G78" s="1286" t="str">
        <f>"(Line "&amp;'Appendix A'!A231&amp;")"</f>
        <v>(Line 128f)</v>
      </c>
      <c r="H78" s="1287"/>
      <c r="I78" s="1287">
        <f>'Appendix A'!H231</f>
        <v>1671968.8208970001</v>
      </c>
    </row>
    <row r="79" spans="1:9" s="1164" customFormat="1" ht="15">
      <c r="A79" s="1281">
        <f>A78+1</f>
        <v>44</v>
      </c>
      <c r="B79" s="1281"/>
      <c r="D79" s="1297" t="s">
        <v>241</v>
      </c>
      <c r="E79" s="1298"/>
      <c r="F79" s="1299"/>
      <c r="G79" s="147" t="str">
        <f>+'Appendix A'!F232</f>
        <v>1 / (1 - Line 123)</v>
      </c>
      <c r="H79" s="1300"/>
      <c r="I79" s="1301">
        <f>'Appendix A'!H232</f>
        <v>1.3910140492418972</v>
      </c>
    </row>
    <row r="80" spans="1:9" s="1164" customFormat="1" ht="15.75">
      <c r="A80" s="1281">
        <f>A79+1</f>
        <v>45</v>
      </c>
      <c r="B80" s="1281"/>
      <c r="D80" s="1283" t="s">
        <v>941</v>
      </c>
      <c r="E80" s="1284"/>
      <c r="F80" s="1285"/>
      <c r="G80" s="1286" t="str">
        <f>"(Line "&amp;'Appendix A'!A231&amp;" * Line "&amp;'Appendix A'!A232&amp;" )"</f>
        <v>(Line 128f * Line 128g )</v>
      </c>
      <c r="H80" s="1287"/>
      <c r="I80" s="1296">
        <f>I78*I79</f>
        <v>2325732.1197621366</v>
      </c>
    </row>
    <row r="81" spans="1:9" s="3" customFormat="1" ht="15.75">
      <c r="A81" s="14"/>
      <c r="B81" s="1"/>
      <c r="C81" s="1"/>
      <c r="D81" s="152"/>
      <c r="E81" s="17"/>
      <c r="F81" s="35"/>
      <c r="G81" s="34"/>
      <c r="H81" s="148"/>
      <c r="I81" s="153"/>
    </row>
    <row r="82" spans="1:9" s="3" customFormat="1" ht="15.75">
      <c r="A82" s="14">
        <f>+A80+1</f>
        <v>46</v>
      </c>
      <c r="B82" s="18"/>
      <c r="C82" s="12" t="s">
        <v>222</v>
      </c>
      <c r="E82" s="2" t="s">
        <v>224</v>
      </c>
      <c r="F82" s="135"/>
      <c r="G82" s="92"/>
      <c r="H82" s="2"/>
      <c r="I82" s="58">
        <f>+I61*(1-I47/I50)*I52</f>
        <v>258642106.16616043</v>
      </c>
    </row>
    <row r="83" spans="1:9" s="3" customFormat="1" ht="15">
      <c r="A83" s="14"/>
      <c r="B83" s="1"/>
      <c r="C83" s="1"/>
      <c r="D83" s="16"/>
      <c r="E83" s="17"/>
      <c r="F83" s="32"/>
      <c r="G83" s="92"/>
      <c r="H83" s="148"/>
      <c r="I83" s="154"/>
    </row>
    <row r="84" spans="1:9" s="3" customFormat="1" ht="16.5" thickBot="1">
      <c r="A84" s="14">
        <f>+A82+1</f>
        <v>47</v>
      </c>
      <c r="B84" s="18"/>
      <c r="C84" s="155" t="s">
        <v>82</v>
      </c>
      <c r="D84" s="155"/>
      <c r="E84" s="125"/>
      <c r="F84" s="156"/>
      <c r="G84" s="1302"/>
      <c r="H84" s="157"/>
      <c r="I84" s="158">
        <f>+I82+I75+I80+I68</f>
        <v>256205265.53289008</v>
      </c>
    </row>
    <row r="85" spans="1:9" s="3" customFormat="1" ht="15.75" thickTop="1">
      <c r="A85" s="14"/>
      <c r="B85" s="1"/>
      <c r="C85" s="1"/>
      <c r="D85" s="142"/>
      <c r="E85" s="2"/>
      <c r="F85" s="18"/>
      <c r="G85" s="159"/>
      <c r="H85" s="160"/>
      <c r="I85" s="161"/>
    </row>
    <row r="86" spans="1:9" s="3" customFormat="1" ht="15">
      <c r="A86" s="7"/>
    </row>
    <row r="87" spans="1:9">
      <c r="A87" s="36"/>
    </row>
    <row r="88" spans="1:9">
      <c r="A88" s="36"/>
    </row>
    <row r="89" spans="1:9">
      <c r="A89" s="36"/>
    </row>
    <row r="90" spans="1:9">
      <c r="A90" s="36"/>
    </row>
    <row r="91" spans="1:9">
      <c r="A91" s="36"/>
    </row>
    <row r="92" spans="1:9">
      <c r="A92" s="36"/>
    </row>
    <row r="93" spans="1:9">
      <c r="A93" s="36"/>
    </row>
    <row r="94" spans="1:9">
      <c r="A94" s="36"/>
    </row>
    <row r="95" spans="1:9">
      <c r="A95" s="36"/>
    </row>
    <row r="96" spans="1:9">
      <c r="A96" s="36"/>
    </row>
    <row r="97" spans="1:1">
      <c r="A97" s="36"/>
    </row>
    <row r="98" spans="1:1">
      <c r="A98" s="36"/>
    </row>
    <row r="99" spans="1:1">
      <c r="A99" s="36"/>
    </row>
    <row r="100" spans="1:1">
      <c r="A100" s="36"/>
    </row>
    <row r="101" spans="1:1">
      <c r="A101" s="36"/>
    </row>
    <row r="102" spans="1:1">
      <c r="A102" s="36"/>
    </row>
    <row r="103" spans="1:1">
      <c r="A103" s="36"/>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36"/>
    </row>
    <row r="147" spans="1:1">
      <c r="A147" s="36"/>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7" spans="1:1">
      <c r="A157" s="36"/>
    </row>
    <row r="158" spans="1:1">
      <c r="A158" s="36"/>
    </row>
    <row r="159" spans="1:1">
      <c r="A159" s="36"/>
    </row>
    <row r="160" spans="1:1">
      <c r="A160" s="36"/>
    </row>
    <row r="161" spans="1:1">
      <c r="A161" s="36"/>
    </row>
    <row r="162" spans="1:1">
      <c r="A162" s="36"/>
    </row>
    <row r="163" spans="1:1">
      <c r="A163" s="36"/>
    </row>
    <row r="164" spans="1:1">
      <c r="A164" s="36"/>
    </row>
    <row r="165" spans="1:1">
      <c r="A165" s="36"/>
    </row>
    <row r="166" spans="1:1">
      <c r="A166" s="36"/>
    </row>
    <row r="167" spans="1:1">
      <c r="A167" s="36"/>
    </row>
    <row r="168" spans="1:1">
      <c r="A168" s="36"/>
    </row>
    <row r="169" spans="1:1">
      <c r="A169" s="36"/>
    </row>
    <row r="170" spans="1:1">
      <c r="A170" s="36"/>
    </row>
    <row r="171" spans="1:1">
      <c r="A171" s="36"/>
    </row>
    <row r="172" spans="1:1">
      <c r="A172" s="36"/>
    </row>
    <row r="173" spans="1:1">
      <c r="A173" s="36"/>
    </row>
    <row r="174" spans="1:1">
      <c r="A174" s="36"/>
    </row>
    <row r="175" spans="1:1">
      <c r="A175" s="36"/>
    </row>
    <row r="176" spans="1:1">
      <c r="A176" s="36"/>
    </row>
    <row r="177" spans="1:1">
      <c r="A177" s="36"/>
    </row>
    <row r="178" spans="1:1">
      <c r="A178" s="36"/>
    </row>
    <row r="179" spans="1:1">
      <c r="A179" s="36"/>
    </row>
    <row r="180" spans="1:1">
      <c r="A180" s="36"/>
    </row>
    <row r="181" spans="1:1">
      <c r="A181" s="36"/>
    </row>
    <row r="182" spans="1:1">
      <c r="A182" s="36"/>
    </row>
    <row r="183" spans="1:1">
      <c r="A183" s="36"/>
    </row>
    <row r="184" spans="1:1">
      <c r="A184" s="36"/>
    </row>
    <row r="185" spans="1:1">
      <c r="A185" s="36"/>
    </row>
    <row r="186" spans="1:1">
      <c r="A186" s="36"/>
    </row>
    <row r="187" spans="1:1">
      <c r="A187" s="36"/>
    </row>
    <row r="188" spans="1:1">
      <c r="A188" s="36"/>
    </row>
    <row r="189" spans="1:1">
      <c r="A189" s="36"/>
    </row>
    <row r="190" spans="1:1">
      <c r="A190" s="36"/>
    </row>
    <row r="191" spans="1:1">
      <c r="A191" s="36"/>
    </row>
    <row r="192" spans="1:1">
      <c r="A192" s="36"/>
    </row>
    <row r="193" spans="1:1">
      <c r="A193" s="36"/>
    </row>
    <row r="194" spans="1:1">
      <c r="A194" s="36"/>
    </row>
    <row r="195" spans="1:1">
      <c r="A195" s="36"/>
    </row>
    <row r="196" spans="1:1">
      <c r="A196" s="36"/>
    </row>
    <row r="197" spans="1:1">
      <c r="A197" s="36"/>
    </row>
    <row r="198" spans="1:1">
      <c r="A198" s="36"/>
    </row>
    <row r="199" spans="1:1">
      <c r="A199" s="36"/>
    </row>
    <row r="200" spans="1:1">
      <c r="A200" s="36"/>
    </row>
    <row r="201" spans="1:1">
      <c r="A201" s="36"/>
    </row>
    <row r="202" spans="1:1">
      <c r="A202" s="36"/>
    </row>
    <row r="203" spans="1:1">
      <c r="A203" s="36"/>
    </row>
    <row r="204" spans="1:1">
      <c r="A204" s="36"/>
    </row>
    <row r="205" spans="1:1">
      <c r="A205" s="36"/>
    </row>
    <row r="206" spans="1:1">
      <c r="A206" s="36"/>
    </row>
    <row r="207" spans="1:1">
      <c r="A207" s="36"/>
    </row>
    <row r="208" spans="1:1">
      <c r="A208" s="36"/>
    </row>
    <row r="209" spans="1:1">
      <c r="A209" s="36"/>
    </row>
    <row r="210" spans="1:1">
      <c r="A210" s="36"/>
    </row>
    <row r="211" spans="1:1">
      <c r="A211" s="36"/>
    </row>
    <row r="212" spans="1:1">
      <c r="A212" s="36"/>
    </row>
    <row r="213" spans="1:1">
      <c r="A213" s="36"/>
    </row>
    <row r="214" spans="1:1">
      <c r="A214" s="36"/>
    </row>
    <row r="215" spans="1:1">
      <c r="A215" s="36"/>
    </row>
    <row r="216" spans="1:1">
      <c r="A216" s="36"/>
    </row>
    <row r="217" spans="1:1">
      <c r="A217" s="36"/>
    </row>
    <row r="218" spans="1:1">
      <c r="A218" s="36"/>
    </row>
    <row r="219" spans="1:1">
      <c r="A219" s="36"/>
    </row>
    <row r="220" spans="1:1">
      <c r="A220" s="36"/>
    </row>
    <row r="221" spans="1:1">
      <c r="A221" s="36"/>
    </row>
    <row r="222" spans="1:1">
      <c r="A222" s="36"/>
    </row>
    <row r="223" spans="1:1">
      <c r="A223" s="36"/>
    </row>
    <row r="224" spans="1:1">
      <c r="A224" s="36"/>
    </row>
    <row r="225" spans="1:1">
      <c r="A225" s="36"/>
    </row>
    <row r="226" spans="1:1">
      <c r="A226" s="36"/>
    </row>
    <row r="227" spans="1:1">
      <c r="A227" s="36"/>
    </row>
    <row r="228" spans="1:1">
      <c r="A228" s="36"/>
    </row>
    <row r="229" spans="1:1">
      <c r="A229" s="36"/>
    </row>
    <row r="230" spans="1:1">
      <c r="A230" s="36"/>
    </row>
    <row r="231" spans="1:1">
      <c r="A231" s="36"/>
    </row>
    <row r="232" spans="1:1">
      <c r="A232" s="36"/>
    </row>
    <row r="233" spans="1:1">
      <c r="A233" s="36"/>
    </row>
    <row r="234" spans="1:1">
      <c r="A234" s="36"/>
    </row>
    <row r="235" spans="1:1">
      <c r="A235" s="36"/>
    </row>
    <row r="236" spans="1:1">
      <c r="A236" s="36"/>
    </row>
    <row r="237" spans="1:1">
      <c r="A237" s="36"/>
    </row>
    <row r="238" spans="1:1">
      <c r="A238" s="36"/>
    </row>
    <row r="239" spans="1:1">
      <c r="A239" s="36"/>
    </row>
    <row r="240" spans="1:1">
      <c r="A240" s="36"/>
    </row>
    <row r="241" spans="1:1">
      <c r="A241" s="36"/>
    </row>
    <row r="242" spans="1:1">
      <c r="A242" s="36"/>
    </row>
    <row r="243" spans="1:1">
      <c r="A243" s="36"/>
    </row>
    <row r="244" spans="1:1">
      <c r="A244" s="36"/>
    </row>
    <row r="245" spans="1:1">
      <c r="A245" s="36"/>
    </row>
    <row r="246" spans="1:1">
      <c r="A246" s="36"/>
    </row>
    <row r="247" spans="1:1">
      <c r="A247" s="36"/>
    </row>
    <row r="248" spans="1:1">
      <c r="A248" s="36"/>
    </row>
    <row r="249" spans="1:1">
      <c r="A249" s="36"/>
    </row>
    <row r="250" spans="1:1">
      <c r="A250" s="36"/>
    </row>
    <row r="251" spans="1:1">
      <c r="A251" s="36"/>
    </row>
    <row r="252" spans="1:1">
      <c r="A252" s="36"/>
    </row>
    <row r="253" spans="1:1">
      <c r="A253" s="36"/>
    </row>
    <row r="254" spans="1:1">
      <c r="A254" s="36"/>
    </row>
    <row r="255" spans="1:1">
      <c r="A255" s="36"/>
    </row>
    <row r="256" spans="1:1">
      <c r="A256" s="36"/>
    </row>
    <row r="257" spans="1:1">
      <c r="A257" s="36"/>
    </row>
    <row r="258" spans="1:1">
      <c r="A258" s="36"/>
    </row>
    <row r="259" spans="1:1">
      <c r="A259" s="36"/>
    </row>
    <row r="260" spans="1:1">
      <c r="A260" s="36"/>
    </row>
    <row r="261" spans="1:1">
      <c r="A261" s="36"/>
    </row>
    <row r="262" spans="1:1">
      <c r="A262" s="36"/>
    </row>
    <row r="263" spans="1:1">
      <c r="A263" s="36"/>
    </row>
    <row r="264" spans="1:1">
      <c r="A264" s="36"/>
    </row>
    <row r="265" spans="1:1">
      <c r="A265" s="36"/>
    </row>
    <row r="266" spans="1:1">
      <c r="A266" s="36"/>
    </row>
    <row r="267" spans="1:1">
      <c r="A267" s="36"/>
    </row>
    <row r="268" spans="1:1">
      <c r="A268" s="36"/>
    </row>
    <row r="269" spans="1:1">
      <c r="A269" s="36"/>
    </row>
    <row r="270" spans="1:1">
      <c r="A270" s="36"/>
    </row>
    <row r="271" spans="1:1">
      <c r="A271" s="36"/>
    </row>
    <row r="272" spans="1:1">
      <c r="A272" s="36"/>
    </row>
    <row r="273" spans="1:1">
      <c r="A273" s="36"/>
    </row>
    <row r="274" spans="1:1">
      <c r="A274" s="36"/>
    </row>
    <row r="275" spans="1:1">
      <c r="A275" s="36"/>
    </row>
    <row r="276" spans="1:1">
      <c r="A276" s="36"/>
    </row>
    <row r="277" spans="1:1">
      <c r="A277" s="36"/>
    </row>
    <row r="278" spans="1:1">
      <c r="A278" s="36"/>
    </row>
    <row r="279" spans="1:1">
      <c r="A279" s="36"/>
    </row>
    <row r="280" spans="1:1">
      <c r="A280" s="36"/>
    </row>
    <row r="281" spans="1:1">
      <c r="A281" s="36"/>
    </row>
    <row r="282" spans="1:1">
      <c r="A282" s="36"/>
    </row>
    <row r="283" spans="1:1">
      <c r="A283" s="36"/>
    </row>
    <row r="284" spans="1:1">
      <c r="A284" s="36"/>
    </row>
    <row r="285" spans="1:1">
      <c r="A285" s="36"/>
    </row>
    <row r="286" spans="1:1">
      <c r="A286" s="36"/>
    </row>
    <row r="287" spans="1:1">
      <c r="A287" s="36"/>
    </row>
    <row r="288" spans="1:1">
      <c r="A288" s="36"/>
    </row>
    <row r="289" spans="1:1">
      <c r="A289" s="36"/>
    </row>
    <row r="290" spans="1:1">
      <c r="A290" s="36"/>
    </row>
    <row r="291" spans="1:1">
      <c r="A291" s="36"/>
    </row>
    <row r="292" spans="1:1">
      <c r="A292" s="36"/>
    </row>
    <row r="293" spans="1:1">
      <c r="A293" s="36"/>
    </row>
    <row r="294" spans="1:1">
      <c r="A294" s="36"/>
    </row>
    <row r="295" spans="1:1">
      <c r="A295" s="36"/>
    </row>
    <row r="296" spans="1:1">
      <c r="A296" s="36"/>
    </row>
    <row r="297" spans="1:1">
      <c r="A297" s="36"/>
    </row>
    <row r="298" spans="1:1">
      <c r="A298" s="36"/>
    </row>
    <row r="299" spans="1:1">
      <c r="A299" s="36"/>
    </row>
    <row r="300" spans="1:1">
      <c r="A300" s="36"/>
    </row>
    <row r="301" spans="1:1">
      <c r="A301" s="36"/>
    </row>
    <row r="302" spans="1:1">
      <c r="A302" s="36"/>
    </row>
    <row r="303" spans="1:1">
      <c r="A303" s="36"/>
    </row>
    <row r="304" spans="1:1">
      <c r="A304" s="36"/>
    </row>
    <row r="305" spans="1:6">
      <c r="A305" s="36"/>
    </row>
    <row r="306" spans="1:6">
      <c r="A306" s="36"/>
    </row>
    <row r="307" spans="1:6">
      <c r="A307" s="36"/>
    </row>
    <row r="308" spans="1:6">
      <c r="A308" s="36"/>
    </row>
    <row r="309" spans="1:6">
      <c r="A309" s="36"/>
    </row>
    <row r="310" spans="1:6">
      <c r="A310" s="36"/>
    </row>
    <row r="311" spans="1:6">
      <c r="A311" s="36"/>
    </row>
    <row r="312" spans="1:6">
      <c r="A312" s="36"/>
    </row>
    <row r="313" spans="1:6">
      <c r="A313" s="36"/>
    </row>
    <row r="314" spans="1:6">
      <c r="A314" s="36"/>
    </row>
    <row r="315" spans="1:6">
      <c r="A315" s="46"/>
      <c r="B315" s="46"/>
      <c r="C315" s="46"/>
      <c r="D315" s="46"/>
      <c r="E315" s="46"/>
      <c r="F315" s="46"/>
    </row>
    <row r="316" spans="1:6">
      <c r="A316" s="46"/>
      <c r="B316" s="46"/>
      <c r="C316" s="46"/>
      <c r="D316" s="46"/>
      <c r="E316" s="46"/>
      <c r="F316" s="46"/>
    </row>
    <row r="317" spans="1:6">
      <c r="A317" s="46"/>
      <c r="B317" s="46"/>
      <c r="C317" s="46"/>
      <c r="D317" s="46"/>
      <c r="E317" s="46"/>
      <c r="F317" s="46"/>
    </row>
    <row r="318" spans="1:6">
      <c r="A318" s="46"/>
      <c r="B318" s="46"/>
      <c r="C318" s="46"/>
      <c r="D318" s="46"/>
      <c r="E318" s="46"/>
      <c r="F318" s="46"/>
    </row>
    <row r="319" spans="1:6">
      <c r="A319" s="46"/>
      <c r="B319" s="46"/>
      <c r="C319" s="46"/>
      <c r="D319" s="46"/>
      <c r="E319" s="46"/>
      <c r="F319" s="46"/>
    </row>
    <row r="320" spans="1:6">
      <c r="A320" s="46"/>
      <c r="B320" s="46"/>
      <c r="C320" s="46"/>
      <c r="D320" s="46"/>
      <c r="E320" s="46"/>
      <c r="F320" s="46"/>
    </row>
    <row r="321" spans="1:6">
      <c r="A321" s="46"/>
      <c r="B321" s="46"/>
      <c r="C321" s="46"/>
      <c r="D321" s="46"/>
      <c r="E321" s="46"/>
      <c r="F321" s="46"/>
    </row>
    <row r="322" spans="1:6">
      <c r="A322" s="46"/>
      <c r="B322" s="46"/>
      <c r="C322" s="46"/>
      <c r="D322" s="46"/>
      <c r="E322" s="46"/>
      <c r="F322" s="46"/>
    </row>
    <row r="323" spans="1:6">
      <c r="A323" s="46"/>
      <c r="B323" s="46"/>
      <c r="C323" s="46"/>
      <c r="D323" s="46"/>
      <c r="E323" s="46"/>
      <c r="F323" s="46"/>
    </row>
    <row r="324" spans="1:6">
      <c r="A324" s="36"/>
    </row>
    <row r="325" spans="1:6">
      <c r="A325" s="36"/>
    </row>
    <row r="326" spans="1:6">
      <c r="A326" s="36"/>
    </row>
    <row r="327" spans="1:6">
      <c r="A327" s="36"/>
    </row>
    <row r="328" spans="1:6">
      <c r="A328" s="36"/>
    </row>
    <row r="329" spans="1:6">
      <c r="A329" s="36"/>
    </row>
    <row r="330" spans="1:6">
      <c r="A330" s="36"/>
    </row>
    <row r="331" spans="1:6">
      <c r="A331" s="36"/>
    </row>
    <row r="332" spans="1:6">
      <c r="A332" s="36"/>
    </row>
    <row r="333" spans="1:6">
      <c r="A333" s="36"/>
    </row>
    <row r="334" spans="1:6">
      <c r="A334" s="36"/>
    </row>
    <row r="335" spans="1:6">
      <c r="A335" s="36"/>
    </row>
    <row r="336" spans="1:6">
      <c r="A336" s="36"/>
    </row>
    <row r="337" spans="1:1">
      <c r="A337" s="36"/>
    </row>
    <row r="338" spans="1:1">
      <c r="A338" s="36"/>
    </row>
    <row r="339" spans="1:1">
      <c r="A339" s="36"/>
    </row>
    <row r="340" spans="1:1">
      <c r="A340" s="36"/>
    </row>
    <row r="341" spans="1:1">
      <c r="A341" s="36"/>
    </row>
    <row r="342" spans="1:1">
      <c r="A342" s="36"/>
    </row>
    <row r="343" spans="1:1">
      <c r="A343" s="36"/>
    </row>
    <row r="344" spans="1:1">
      <c r="A344" s="36"/>
    </row>
    <row r="345" spans="1:1">
      <c r="A345" s="36"/>
    </row>
    <row r="346" spans="1:1">
      <c r="A346" s="36"/>
    </row>
    <row r="347" spans="1:1">
      <c r="A347" s="36"/>
    </row>
    <row r="348" spans="1:1">
      <c r="A348" s="36"/>
    </row>
    <row r="349" spans="1:1">
      <c r="A349" s="36"/>
    </row>
    <row r="350" spans="1:1">
      <c r="A350" s="36"/>
    </row>
    <row r="351" spans="1:1">
      <c r="A351" s="36"/>
    </row>
    <row r="352" spans="1:1">
      <c r="A352" s="36"/>
    </row>
    <row r="353" spans="1:1">
      <c r="A353" s="36"/>
    </row>
    <row r="354" spans="1:1">
      <c r="A354" s="36"/>
    </row>
    <row r="355" spans="1:1">
      <c r="A355" s="36"/>
    </row>
    <row r="356" spans="1:1">
      <c r="A356" s="36"/>
    </row>
    <row r="357" spans="1:1">
      <c r="A357" s="36"/>
    </row>
    <row r="358" spans="1:1">
      <c r="A358" s="36"/>
    </row>
    <row r="359" spans="1:1">
      <c r="A359" s="36"/>
    </row>
    <row r="360" spans="1:1">
      <c r="A360" s="36"/>
    </row>
    <row r="361" spans="1:1">
      <c r="A361" s="36"/>
    </row>
    <row r="362" spans="1:1">
      <c r="A362" s="36"/>
    </row>
    <row r="363" spans="1:1">
      <c r="A363" s="36"/>
    </row>
    <row r="364" spans="1:1">
      <c r="A364" s="36"/>
    </row>
    <row r="365" spans="1:1">
      <c r="A365" s="36"/>
    </row>
    <row r="366" spans="1:1">
      <c r="A366" s="36"/>
    </row>
    <row r="367" spans="1:1">
      <c r="A367" s="36"/>
    </row>
    <row r="368" spans="1:1">
      <c r="A368" s="36"/>
    </row>
    <row r="369" spans="1:1">
      <c r="A369" s="36"/>
    </row>
    <row r="370" spans="1:1">
      <c r="A370" s="36"/>
    </row>
    <row r="371" spans="1:1">
      <c r="A371" s="36"/>
    </row>
    <row r="372" spans="1:1">
      <c r="A372" s="36"/>
    </row>
    <row r="373" spans="1:1">
      <c r="A373" s="36"/>
    </row>
    <row r="374" spans="1:1">
      <c r="A374" s="36"/>
    </row>
    <row r="375" spans="1:1">
      <c r="A375" s="36"/>
    </row>
    <row r="376" spans="1:1">
      <c r="A376" s="36"/>
    </row>
    <row r="377" spans="1:1">
      <c r="A377" s="36"/>
    </row>
    <row r="378" spans="1:1">
      <c r="A378" s="36"/>
    </row>
    <row r="379" spans="1:1">
      <c r="A379" s="36"/>
    </row>
    <row r="380" spans="1:1">
      <c r="A380" s="36"/>
    </row>
    <row r="381" spans="1:1">
      <c r="A381" s="36"/>
    </row>
    <row r="382" spans="1:1">
      <c r="A382" s="36"/>
    </row>
    <row r="383" spans="1:1">
      <c r="A383" s="36"/>
    </row>
    <row r="384" spans="1:1">
      <c r="A384" s="36"/>
    </row>
    <row r="385" spans="1:1">
      <c r="A385" s="36"/>
    </row>
    <row r="386" spans="1:1">
      <c r="A386" s="36"/>
    </row>
    <row r="387" spans="1:1">
      <c r="A387" s="36"/>
    </row>
    <row r="388" spans="1:1">
      <c r="A388" s="36"/>
    </row>
    <row r="389" spans="1:1">
      <c r="A389" s="36"/>
    </row>
    <row r="390" spans="1:1">
      <c r="A390" s="36"/>
    </row>
    <row r="391" spans="1:1">
      <c r="A391" s="36"/>
    </row>
    <row r="392" spans="1:1">
      <c r="A392" s="36"/>
    </row>
    <row r="393" spans="1:1">
      <c r="A393" s="36"/>
    </row>
    <row r="394" spans="1:1">
      <c r="A394" s="36"/>
    </row>
    <row r="395" spans="1:1">
      <c r="A395" s="36"/>
    </row>
    <row r="396" spans="1:1">
      <c r="A396" s="36"/>
    </row>
    <row r="397" spans="1:1">
      <c r="A397" s="36"/>
    </row>
    <row r="398" spans="1:1">
      <c r="A398" s="36"/>
    </row>
    <row r="399" spans="1:1">
      <c r="A399" s="36"/>
    </row>
    <row r="400" spans="1:1">
      <c r="A400" s="36"/>
    </row>
    <row r="401" spans="1:1">
      <c r="A401" s="36"/>
    </row>
    <row r="402" spans="1:1">
      <c r="A402" s="36"/>
    </row>
    <row r="403" spans="1:1">
      <c r="A403" s="36"/>
    </row>
    <row r="404" spans="1:1">
      <c r="A404" s="36"/>
    </row>
    <row r="405" spans="1:1">
      <c r="A405" s="36"/>
    </row>
    <row r="406" spans="1:1">
      <c r="A406" s="36"/>
    </row>
    <row r="407" spans="1:1">
      <c r="A407" s="36"/>
    </row>
    <row r="408" spans="1:1">
      <c r="A408" s="36"/>
    </row>
    <row r="409" spans="1:1">
      <c r="A409" s="36"/>
    </row>
    <row r="410" spans="1:1">
      <c r="A410" s="36"/>
    </row>
    <row r="411" spans="1:1">
      <c r="A411" s="36"/>
    </row>
    <row r="412" spans="1:1">
      <c r="A412" s="36"/>
    </row>
    <row r="413" spans="1:1">
      <c r="A413" s="36"/>
    </row>
    <row r="414" spans="1:1">
      <c r="A414" s="36"/>
    </row>
    <row r="415" spans="1:1">
      <c r="A415" s="36"/>
    </row>
    <row r="416" spans="1:1">
      <c r="A416" s="36"/>
    </row>
    <row r="417" spans="1:1">
      <c r="A417" s="36"/>
    </row>
    <row r="418" spans="1:1">
      <c r="A418" s="36"/>
    </row>
    <row r="419" spans="1:1">
      <c r="A419" s="36"/>
    </row>
    <row r="420" spans="1:1">
      <c r="A420" s="36"/>
    </row>
    <row r="421" spans="1:1">
      <c r="A421" s="36"/>
    </row>
    <row r="422" spans="1:1">
      <c r="A422" s="36"/>
    </row>
    <row r="423" spans="1:1">
      <c r="A423" s="36"/>
    </row>
    <row r="424" spans="1:1">
      <c r="A424" s="36"/>
    </row>
    <row r="425" spans="1:1">
      <c r="A425" s="36"/>
    </row>
    <row r="426" spans="1:1">
      <c r="A426" s="36"/>
    </row>
    <row r="427" spans="1:1">
      <c r="A427" s="36"/>
    </row>
    <row r="428" spans="1:1">
      <c r="A428" s="36"/>
    </row>
    <row r="429" spans="1:1">
      <c r="A429" s="36"/>
    </row>
    <row r="430" spans="1:1">
      <c r="A430" s="36"/>
    </row>
    <row r="431" spans="1:1">
      <c r="A431" s="36"/>
    </row>
    <row r="432" spans="1:1">
      <c r="A432" s="36"/>
    </row>
    <row r="433" spans="1:1">
      <c r="A433" s="36"/>
    </row>
    <row r="434" spans="1:1">
      <c r="A434" s="36"/>
    </row>
    <row r="435" spans="1:1">
      <c r="A435" s="36"/>
    </row>
    <row r="436" spans="1:1">
      <c r="A436" s="36"/>
    </row>
    <row r="437" spans="1:1">
      <c r="A437" s="36"/>
    </row>
    <row r="438" spans="1:1">
      <c r="A438" s="36"/>
    </row>
    <row r="439" spans="1:1">
      <c r="A439" s="36"/>
    </row>
    <row r="440" spans="1:1">
      <c r="A440" s="36"/>
    </row>
    <row r="441" spans="1:1">
      <c r="A441" s="36"/>
    </row>
    <row r="442" spans="1:1">
      <c r="A442" s="36"/>
    </row>
    <row r="443" spans="1:1">
      <c r="A443" s="36"/>
    </row>
    <row r="444" spans="1:1">
      <c r="A444" s="36"/>
    </row>
    <row r="445" spans="1:1">
      <c r="A445" s="36"/>
    </row>
    <row r="446" spans="1:1">
      <c r="A446" s="36"/>
    </row>
    <row r="447" spans="1:1">
      <c r="A447" s="36"/>
    </row>
    <row r="448" spans="1:1">
      <c r="A448" s="36"/>
    </row>
    <row r="449" spans="1:1">
      <c r="A449" s="36"/>
    </row>
    <row r="450" spans="1:1">
      <c r="A450" s="36"/>
    </row>
    <row r="451" spans="1:1">
      <c r="A451" s="36"/>
    </row>
    <row r="452" spans="1:1">
      <c r="A452" s="36"/>
    </row>
    <row r="453" spans="1:1">
      <c r="A453" s="36"/>
    </row>
    <row r="454" spans="1:1">
      <c r="A454" s="36"/>
    </row>
    <row r="455" spans="1:1">
      <c r="A455" s="36"/>
    </row>
    <row r="456" spans="1:1">
      <c r="A456" s="36"/>
    </row>
    <row r="457" spans="1:1">
      <c r="A457" s="36"/>
    </row>
    <row r="458" spans="1:1">
      <c r="A458" s="36"/>
    </row>
    <row r="459" spans="1:1">
      <c r="A459" s="36"/>
    </row>
    <row r="460" spans="1:1">
      <c r="A460" s="36"/>
    </row>
    <row r="461" spans="1:1">
      <c r="A461" s="36"/>
    </row>
    <row r="462" spans="1:1">
      <c r="A462" s="36"/>
    </row>
    <row r="463" spans="1:1">
      <c r="A463" s="36"/>
    </row>
    <row r="464" spans="1:1">
      <c r="A464" s="36"/>
    </row>
    <row r="465" spans="1:1">
      <c r="A465" s="36"/>
    </row>
    <row r="466" spans="1:1">
      <c r="A466" s="36"/>
    </row>
    <row r="467" spans="1:1">
      <c r="A467" s="36"/>
    </row>
    <row r="468" spans="1:1">
      <c r="A468" s="36"/>
    </row>
    <row r="469" spans="1:1">
      <c r="A469" s="36"/>
    </row>
    <row r="470" spans="1:1">
      <c r="A470" s="36"/>
    </row>
    <row r="471" spans="1:1">
      <c r="A471" s="36"/>
    </row>
    <row r="472" spans="1:1">
      <c r="A472" s="36"/>
    </row>
    <row r="473" spans="1:1">
      <c r="A473" s="36"/>
    </row>
    <row r="474" spans="1:1">
      <c r="A474" s="36"/>
    </row>
    <row r="475" spans="1:1">
      <c r="A475" s="36"/>
    </row>
    <row r="476" spans="1:1">
      <c r="A476" s="36"/>
    </row>
    <row r="477" spans="1:1">
      <c r="A477" s="36"/>
    </row>
    <row r="478" spans="1:1">
      <c r="A478" s="36"/>
    </row>
    <row r="479" spans="1:1">
      <c r="A479" s="36"/>
    </row>
    <row r="480" spans="1:1">
      <c r="A480" s="36"/>
    </row>
    <row r="481" spans="1:1">
      <c r="A481" s="36"/>
    </row>
    <row r="482" spans="1:1">
      <c r="A482" s="36"/>
    </row>
    <row r="483" spans="1:1">
      <c r="A483" s="36"/>
    </row>
    <row r="484" spans="1:1">
      <c r="A484" s="36"/>
    </row>
    <row r="485" spans="1:1">
      <c r="A485" s="36"/>
    </row>
    <row r="486" spans="1:1">
      <c r="A486" s="36"/>
    </row>
    <row r="487" spans="1:1">
      <c r="A487" s="36"/>
    </row>
    <row r="488" spans="1:1">
      <c r="A488" s="36"/>
    </row>
    <row r="489" spans="1:1">
      <c r="A489" s="36"/>
    </row>
    <row r="490" spans="1:1">
      <c r="A490" s="36"/>
    </row>
    <row r="491" spans="1:1">
      <c r="A491" s="36"/>
    </row>
    <row r="492" spans="1:1">
      <c r="A492" s="36"/>
    </row>
    <row r="493" spans="1:1">
      <c r="A493" s="36"/>
    </row>
    <row r="494" spans="1:1">
      <c r="A494" s="36"/>
    </row>
    <row r="495" spans="1:1">
      <c r="A495" s="36"/>
    </row>
    <row r="496" spans="1:1">
      <c r="A496" s="36"/>
    </row>
    <row r="497" spans="1:1">
      <c r="A497" s="36"/>
    </row>
    <row r="498" spans="1:1">
      <c r="A498" s="36"/>
    </row>
    <row r="499" spans="1:1">
      <c r="A499" s="36"/>
    </row>
    <row r="500" spans="1:1">
      <c r="A500" s="36"/>
    </row>
    <row r="501" spans="1:1">
      <c r="A501" s="36"/>
    </row>
    <row r="502" spans="1:1">
      <c r="A502" s="36"/>
    </row>
    <row r="503" spans="1:1">
      <c r="A503" s="36"/>
    </row>
    <row r="504" spans="1:1">
      <c r="A504" s="36"/>
    </row>
    <row r="505" spans="1:1">
      <c r="A505" s="36"/>
    </row>
    <row r="506" spans="1:1">
      <c r="A506" s="36"/>
    </row>
    <row r="507" spans="1:1">
      <c r="A507" s="36"/>
    </row>
    <row r="508" spans="1:1">
      <c r="A508" s="36"/>
    </row>
    <row r="509" spans="1:1">
      <c r="A509" s="36"/>
    </row>
    <row r="510" spans="1:1">
      <c r="A510" s="36"/>
    </row>
    <row r="511" spans="1:1">
      <c r="A511" s="36"/>
    </row>
    <row r="512" spans="1:1">
      <c r="A512" s="36"/>
    </row>
    <row r="513" spans="1:1">
      <c r="A513" s="36"/>
    </row>
    <row r="514" spans="1:1">
      <c r="A514" s="36"/>
    </row>
    <row r="515" spans="1:1">
      <c r="A515" s="36"/>
    </row>
    <row r="516" spans="1:1">
      <c r="A516" s="36"/>
    </row>
    <row r="517" spans="1:1">
      <c r="A517" s="36"/>
    </row>
    <row r="518" spans="1:1">
      <c r="A518" s="36"/>
    </row>
    <row r="519" spans="1:1">
      <c r="A519" s="36"/>
    </row>
    <row r="520" spans="1:1">
      <c r="A520" s="36"/>
    </row>
    <row r="521" spans="1:1">
      <c r="A521" s="36"/>
    </row>
    <row r="522" spans="1:1">
      <c r="A522" s="36"/>
    </row>
    <row r="523" spans="1:1">
      <c r="A523" s="36"/>
    </row>
    <row r="524" spans="1:1">
      <c r="A524" s="36"/>
    </row>
    <row r="525" spans="1:1">
      <c r="A525" s="36"/>
    </row>
    <row r="526" spans="1:1">
      <c r="A526" s="36"/>
    </row>
    <row r="527" spans="1:1">
      <c r="A527" s="36"/>
    </row>
    <row r="528" spans="1:1">
      <c r="A528" s="36"/>
    </row>
    <row r="529" spans="1:1">
      <c r="A529" s="36"/>
    </row>
    <row r="530" spans="1:1">
      <c r="A530" s="36"/>
    </row>
    <row r="531" spans="1:1">
      <c r="A531" s="36"/>
    </row>
    <row r="532" spans="1:1">
      <c r="A532" s="36"/>
    </row>
    <row r="533" spans="1:1">
      <c r="A533" s="36"/>
    </row>
    <row r="534" spans="1:1">
      <c r="A534" s="36"/>
    </row>
    <row r="535" spans="1:1">
      <c r="A535" s="36"/>
    </row>
    <row r="536" spans="1:1">
      <c r="A536" s="36"/>
    </row>
    <row r="537" spans="1:1">
      <c r="A537" s="36"/>
    </row>
    <row r="538" spans="1:1">
      <c r="A538" s="36"/>
    </row>
    <row r="539" spans="1:1">
      <c r="A539" s="36"/>
    </row>
    <row r="540" spans="1:1">
      <c r="A540" s="36"/>
    </row>
    <row r="541" spans="1:1">
      <c r="A541" s="36"/>
    </row>
    <row r="542" spans="1:1">
      <c r="A542" s="36"/>
    </row>
    <row r="543" spans="1:1">
      <c r="A543" s="36"/>
    </row>
    <row r="544" spans="1:1">
      <c r="A544" s="36"/>
    </row>
    <row r="545" spans="1:1">
      <c r="A545" s="36"/>
    </row>
    <row r="546" spans="1:1">
      <c r="A546" s="36"/>
    </row>
    <row r="547" spans="1:1">
      <c r="A547" s="36"/>
    </row>
    <row r="548" spans="1:1">
      <c r="A548" s="36"/>
    </row>
    <row r="549" spans="1:1">
      <c r="A549" s="36"/>
    </row>
    <row r="550" spans="1:1">
      <c r="A550" s="36"/>
    </row>
    <row r="551" spans="1:1">
      <c r="A551" s="36"/>
    </row>
    <row r="552" spans="1:1">
      <c r="A552" s="36"/>
    </row>
    <row r="553" spans="1:1">
      <c r="A553" s="36"/>
    </row>
    <row r="554" spans="1:1">
      <c r="A554" s="36"/>
    </row>
    <row r="555" spans="1:1">
      <c r="A555" s="36"/>
    </row>
    <row r="556" spans="1:1">
      <c r="A556" s="36"/>
    </row>
    <row r="557" spans="1:1">
      <c r="A557" s="36"/>
    </row>
    <row r="558" spans="1:1">
      <c r="A558" s="36"/>
    </row>
    <row r="559" spans="1:1">
      <c r="A559" s="36"/>
    </row>
    <row r="560" spans="1:1">
      <c r="A560" s="36"/>
    </row>
    <row r="561" spans="1:1">
      <c r="A561" s="36"/>
    </row>
    <row r="562" spans="1:1">
      <c r="A562" s="36"/>
    </row>
    <row r="563" spans="1:1">
      <c r="A563" s="36"/>
    </row>
    <row r="564" spans="1:1">
      <c r="A564" s="36"/>
    </row>
    <row r="565" spans="1:1">
      <c r="A565" s="36"/>
    </row>
    <row r="566" spans="1:1">
      <c r="A566" s="36"/>
    </row>
    <row r="567" spans="1:1">
      <c r="A567" s="36"/>
    </row>
    <row r="568" spans="1:1">
      <c r="A568" s="36"/>
    </row>
    <row r="569" spans="1:1">
      <c r="A569" s="36"/>
    </row>
    <row r="570" spans="1:1">
      <c r="A570" s="36"/>
    </row>
    <row r="571" spans="1:1">
      <c r="A571" s="36"/>
    </row>
    <row r="572" spans="1:1">
      <c r="A572" s="36"/>
    </row>
    <row r="573" spans="1:1">
      <c r="A573" s="36"/>
    </row>
    <row r="574" spans="1:1">
      <c r="A574" s="36"/>
    </row>
    <row r="575" spans="1:1">
      <c r="A575" s="36"/>
    </row>
    <row r="576" spans="1:1">
      <c r="A576" s="36"/>
    </row>
    <row r="577" spans="1:1">
      <c r="A577" s="36"/>
    </row>
    <row r="578" spans="1:1">
      <c r="A578" s="36"/>
    </row>
    <row r="579" spans="1:1">
      <c r="A579" s="36"/>
    </row>
    <row r="580" spans="1:1">
      <c r="A580" s="36"/>
    </row>
    <row r="581" spans="1:1">
      <c r="A581" s="36"/>
    </row>
    <row r="582" spans="1:1">
      <c r="A582" s="36"/>
    </row>
    <row r="583" spans="1:1">
      <c r="A583" s="36"/>
    </row>
    <row r="584" spans="1:1">
      <c r="A584" s="36"/>
    </row>
    <row r="585" spans="1:1">
      <c r="A585" s="36"/>
    </row>
    <row r="586" spans="1:1">
      <c r="A586" s="36"/>
    </row>
    <row r="587" spans="1:1">
      <c r="A587" s="36"/>
    </row>
    <row r="588" spans="1:1">
      <c r="A588" s="36"/>
    </row>
    <row r="589" spans="1:1">
      <c r="A589" s="36"/>
    </row>
    <row r="590" spans="1:1">
      <c r="A590" s="36"/>
    </row>
    <row r="591" spans="1:1">
      <c r="A591" s="36"/>
    </row>
    <row r="592" spans="1:1">
      <c r="A592" s="36"/>
    </row>
    <row r="593" spans="1:1">
      <c r="A593" s="36"/>
    </row>
    <row r="594" spans="1:1">
      <c r="A594" s="36"/>
    </row>
    <row r="595" spans="1:1">
      <c r="A595" s="36"/>
    </row>
    <row r="596" spans="1:1">
      <c r="A596" s="36"/>
    </row>
    <row r="597" spans="1:1">
      <c r="A597" s="36"/>
    </row>
    <row r="598" spans="1:1">
      <c r="A598" s="36"/>
    </row>
    <row r="599" spans="1:1">
      <c r="A599" s="36"/>
    </row>
    <row r="600" spans="1:1">
      <c r="A600" s="36"/>
    </row>
    <row r="601" spans="1:1">
      <c r="A601" s="36"/>
    </row>
    <row r="602" spans="1:1">
      <c r="A602" s="36"/>
    </row>
    <row r="603" spans="1:1">
      <c r="A603" s="36"/>
    </row>
    <row r="604" spans="1:1">
      <c r="A604" s="36"/>
    </row>
    <row r="605" spans="1:1">
      <c r="A605" s="36"/>
    </row>
    <row r="606" spans="1:1">
      <c r="A606" s="36"/>
    </row>
    <row r="607" spans="1:1">
      <c r="A607" s="36"/>
    </row>
    <row r="608" spans="1:1">
      <c r="A608" s="36"/>
    </row>
    <row r="609" spans="1:1">
      <c r="A609" s="36"/>
    </row>
    <row r="610" spans="1:1">
      <c r="A610" s="36"/>
    </row>
    <row r="611" spans="1:1">
      <c r="A611" s="36"/>
    </row>
    <row r="612" spans="1:1">
      <c r="A612" s="36"/>
    </row>
    <row r="613" spans="1:1">
      <c r="A613" s="36"/>
    </row>
    <row r="614" spans="1:1">
      <c r="A614" s="36"/>
    </row>
    <row r="615" spans="1:1">
      <c r="A615" s="36"/>
    </row>
    <row r="616" spans="1:1">
      <c r="A616" s="36"/>
    </row>
    <row r="617" spans="1:1">
      <c r="A617" s="36"/>
    </row>
    <row r="618" spans="1:1">
      <c r="A618" s="36"/>
    </row>
    <row r="619" spans="1:1">
      <c r="A619" s="36"/>
    </row>
    <row r="620" spans="1:1">
      <c r="A620" s="36"/>
    </row>
    <row r="621" spans="1:1">
      <c r="A621" s="36"/>
    </row>
    <row r="622" spans="1:1">
      <c r="A622" s="36"/>
    </row>
    <row r="623" spans="1:1">
      <c r="A623" s="36"/>
    </row>
    <row r="624" spans="1:1">
      <c r="A624" s="36"/>
    </row>
    <row r="625" spans="1:1">
      <c r="A625" s="36"/>
    </row>
    <row r="626" spans="1:1">
      <c r="A626" s="36"/>
    </row>
    <row r="627" spans="1:1">
      <c r="A627" s="36"/>
    </row>
    <row r="628" spans="1:1">
      <c r="A628" s="36"/>
    </row>
    <row r="629" spans="1:1">
      <c r="A629" s="36"/>
    </row>
    <row r="630" spans="1:1">
      <c r="A630" s="36"/>
    </row>
    <row r="631" spans="1:1">
      <c r="A631" s="36"/>
    </row>
    <row r="632" spans="1:1">
      <c r="A632" s="36"/>
    </row>
    <row r="633" spans="1:1">
      <c r="A633" s="36"/>
    </row>
    <row r="634" spans="1:1">
      <c r="A634" s="36"/>
    </row>
    <row r="635" spans="1:1">
      <c r="A635" s="36"/>
    </row>
    <row r="636" spans="1:1">
      <c r="A636" s="36"/>
    </row>
    <row r="637" spans="1:1">
      <c r="A637" s="36"/>
    </row>
    <row r="638" spans="1:1">
      <c r="A638" s="36"/>
    </row>
    <row r="639" spans="1:1">
      <c r="A639" s="36"/>
    </row>
    <row r="640" spans="1:1">
      <c r="A640" s="36"/>
    </row>
    <row r="641" spans="1:1">
      <c r="A641" s="36"/>
    </row>
    <row r="642" spans="1:1">
      <c r="A642" s="36"/>
    </row>
    <row r="643" spans="1:1">
      <c r="A643" s="36"/>
    </row>
    <row r="644" spans="1:1">
      <c r="A644" s="36"/>
    </row>
    <row r="645" spans="1:1">
      <c r="A645" s="36"/>
    </row>
    <row r="646" spans="1:1">
      <c r="A646" s="36"/>
    </row>
    <row r="647" spans="1:1">
      <c r="A647" s="36"/>
    </row>
    <row r="648" spans="1:1">
      <c r="A648" s="36"/>
    </row>
    <row r="649" spans="1:1">
      <c r="A649" s="36"/>
    </row>
    <row r="650" spans="1:1">
      <c r="A650" s="36"/>
    </row>
    <row r="651" spans="1:1">
      <c r="A651" s="36"/>
    </row>
    <row r="652" spans="1:1">
      <c r="A652" s="36"/>
    </row>
    <row r="653" spans="1:1">
      <c r="A653" s="36"/>
    </row>
    <row r="654" spans="1:1">
      <c r="A654" s="36"/>
    </row>
    <row r="655" spans="1:1">
      <c r="A655" s="36"/>
    </row>
    <row r="656" spans="1:1">
      <c r="A656" s="36"/>
    </row>
    <row r="657" spans="1:1">
      <c r="A657" s="36"/>
    </row>
    <row r="658" spans="1:1">
      <c r="A658" s="36"/>
    </row>
    <row r="659" spans="1:1">
      <c r="A659" s="36"/>
    </row>
    <row r="660" spans="1:1">
      <c r="A660" s="36"/>
    </row>
    <row r="661" spans="1:1">
      <c r="A661" s="36"/>
    </row>
    <row r="662" spans="1:1">
      <c r="A662" s="36"/>
    </row>
    <row r="663" spans="1:1">
      <c r="A663" s="36"/>
    </row>
    <row r="664" spans="1:1">
      <c r="A664" s="36"/>
    </row>
    <row r="665" spans="1:1">
      <c r="A665" s="36"/>
    </row>
    <row r="666" spans="1:1">
      <c r="A666" s="36"/>
    </row>
    <row r="667" spans="1:1">
      <c r="A667" s="36"/>
    </row>
    <row r="668" spans="1:1">
      <c r="A668" s="36"/>
    </row>
    <row r="669" spans="1:1">
      <c r="A669" s="36"/>
    </row>
    <row r="670" spans="1:1">
      <c r="A670" s="36"/>
    </row>
    <row r="671" spans="1:1">
      <c r="A671" s="36"/>
    </row>
    <row r="672" spans="1:1">
      <c r="A672" s="36"/>
    </row>
    <row r="673" spans="1:1">
      <c r="A673" s="36"/>
    </row>
    <row r="674" spans="1:1">
      <c r="A674" s="36"/>
    </row>
    <row r="675" spans="1:1">
      <c r="A675" s="36"/>
    </row>
    <row r="676" spans="1:1">
      <c r="A676" s="36"/>
    </row>
    <row r="677" spans="1:1">
      <c r="A677" s="36"/>
    </row>
    <row r="678" spans="1:1">
      <c r="A678" s="36"/>
    </row>
    <row r="679" spans="1:1">
      <c r="A679" s="36"/>
    </row>
    <row r="680" spans="1:1">
      <c r="A680" s="36"/>
    </row>
    <row r="681" spans="1:1">
      <c r="A681" s="36"/>
    </row>
    <row r="682" spans="1:1">
      <c r="A682" s="36"/>
    </row>
    <row r="683" spans="1:1">
      <c r="A683" s="36"/>
    </row>
    <row r="684" spans="1:1">
      <c r="A684" s="36"/>
    </row>
    <row r="685" spans="1:1">
      <c r="A685" s="36"/>
    </row>
    <row r="686" spans="1:1">
      <c r="A686" s="36"/>
    </row>
    <row r="687" spans="1:1">
      <c r="A687" s="36"/>
    </row>
    <row r="688" spans="1:1">
      <c r="A688" s="36"/>
    </row>
    <row r="689" spans="1:1">
      <c r="A689" s="36"/>
    </row>
    <row r="690" spans="1:1">
      <c r="A690" s="36"/>
    </row>
    <row r="691" spans="1:1">
      <c r="A691" s="36"/>
    </row>
    <row r="692" spans="1:1">
      <c r="A692" s="36"/>
    </row>
    <row r="693" spans="1:1">
      <c r="A693" s="36"/>
    </row>
    <row r="694" spans="1:1">
      <c r="A694" s="36"/>
    </row>
    <row r="695" spans="1:1">
      <c r="A695" s="36"/>
    </row>
    <row r="696" spans="1:1">
      <c r="A696" s="36"/>
    </row>
    <row r="697" spans="1:1">
      <c r="A697" s="36"/>
    </row>
    <row r="698" spans="1:1">
      <c r="A698" s="36"/>
    </row>
    <row r="699" spans="1:1">
      <c r="A699" s="36"/>
    </row>
    <row r="700" spans="1:1">
      <c r="A700" s="36"/>
    </row>
    <row r="701" spans="1:1">
      <c r="A701" s="36"/>
    </row>
    <row r="702" spans="1:1">
      <c r="A702" s="36"/>
    </row>
    <row r="703" spans="1:1">
      <c r="A703" s="36"/>
    </row>
    <row r="704" spans="1:1">
      <c r="A704" s="36"/>
    </row>
    <row r="705" spans="1:1">
      <c r="A705" s="36"/>
    </row>
    <row r="706" spans="1:1">
      <c r="A706" s="36"/>
    </row>
    <row r="707" spans="1:1">
      <c r="A707" s="36"/>
    </row>
    <row r="708" spans="1:1">
      <c r="A708" s="36"/>
    </row>
    <row r="709" spans="1:1">
      <c r="A709" s="36"/>
    </row>
    <row r="710" spans="1:1">
      <c r="A710" s="36"/>
    </row>
    <row r="711" spans="1:1">
      <c r="A711" s="36"/>
    </row>
    <row r="712" spans="1:1">
      <c r="A712" s="36"/>
    </row>
    <row r="713" spans="1:1">
      <c r="A713" s="36"/>
    </row>
    <row r="714" spans="1:1">
      <c r="A714" s="36"/>
    </row>
    <row r="715" spans="1:1">
      <c r="A715" s="36"/>
    </row>
    <row r="716" spans="1:1">
      <c r="A716" s="36"/>
    </row>
    <row r="717" spans="1:1">
      <c r="A717" s="36"/>
    </row>
    <row r="718" spans="1:1">
      <c r="A718" s="36"/>
    </row>
    <row r="719" spans="1:1">
      <c r="A719" s="36"/>
    </row>
    <row r="720" spans="1:1">
      <c r="A720" s="36"/>
    </row>
    <row r="721" spans="1:1">
      <c r="A721" s="36"/>
    </row>
    <row r="722" spans="1:1">
      <c r="A722" s="36"/>
    </row>
    <row r="723" spans="1:1">
      <c r="A723" s="36"/>
    </row>
    <row r="724" spans="1:1">
      <c r="A724" s="36"/>
    </row>
    <row r="725" spans="1:1">
      <c r="A725" s="36"/>
    </row>
    <row r="726" spans="1:1">
      <c r="A726" s="36"/>
    </row>
    <row r="727" spans="1:1">
      <c r="A727" s="36"/>
    </row>
    <row r="728" spans="1:1">
      <c r="A728" s="36"/>
    </row>
    <row r="729" spans="1:1">
      <c r="A729" s="36"/>
    </row>
    <row r="730" spans="1:1">
      <c r="A730" s="36"/>
    </row>
    <row r="731" spans="1:1">
      <c r="A731" s="36"/>
    </row>
    <row r="732" spans="1:1">
      <c r="A732" s="36"/>
    </row>
    <row r="733" spans="1:1">
      <c r="A733" s="36"/>
    </row>
    <row r="734" spans="1:1">
      <c r="A734" s="36"/>
    </row>
    <row r="735" spans="1:1">
      <c r="A735" s="36"/>
    </row>
    <row r="736" spans="1:1">
      <c r="A736" s="36"/>
    </row>
    <row r="737" spans="1:1">
      <c r="A737" s="36"/>
    </row>
    <row r="738" spans="1:1">
      <c r="A738" s="36"/>
    </row>
    <row r="739" spans="1:1">
      <c r="A739" s="36"/>
    </row>
    <row r="740" spans="1:1">
      <c r="A740" s="36"/>
    </row>
    <row r="741" spans="1:1">
      <c r="A741" s="36"/>
    </row>
    <row r="742" spans="1:1">
      <c r="A742" s="36"/>
    </row>
    <row r="743" spans="1:1">
      <c r="A743" s="36"/>
    </row>
    <row r="744" spans="1:1">
      <c r="A744" s="36"/>
    </row>
    <row r="745" spans="1:1">
      <c r="A745" s="36"/>
    </row>
    <row r="746" spans="1:1">
      <c r="A746" s="36"/>
    </row>
    <row r="747" spans="1:1">
      <c r="A747" s="36"/>
    </row>
    <row r="748" spans="1:1">
      <c r="A748" s="36"/>
    </row>
    <row r="749" spans="1:1">
      <c r="A749" s="36"/>
    </row>
    <row r="750" spans="1:1">
      <c r="A750" s="36"/>
    </row>
    <row r="751" spans="1:1">
      <c r="A751" s="36"/>
    </row>
    <row r="752" spans="1:1">
      <c r="A752" s="36"/>
    </row>
    <row r="753" spans="1:1">
      <c r="A753" s="36"/>
    </row>
    <row r="754" spans="1:1">
      <c r="A754" s="36"/>
    </row>
    <row r="755" spans="1:1">
      <c r="A755" s="36"/>
    </row>
    <row r="756" spans="1:1">
      <c r="A756" s="36"/>
    </row>
    <row r="757" spans="1:1">
      <c r="A757" s="36"/>
    </row>
    <row r="758" spans="1:1">
      <c r="A758" s="36"/>
    </row>
    <row r="759" spans="1:1">
      <c r="A759" s="36"/>
    </row>
    <row r="760" spans="1:1">
      <c r="A760" s="36"/>
    </row>
    <row r="761" spans="1:1">
      <c r="A761" s="36"/>
    </row>
    <row r="762" spans="1:1">
      <c r="A762" s="36"/>
    </row>
    <row r="763" spans="1:1">
      <c r="A763" s="36"/>
    </row>
    <row r="764" spans="1:1">
      <c r="A764" s="36"/>
    </row>
    <row r="765" spans="1:1">
      <c r="A765" s="36"/>
    </row>
    <row r="766" spans="1:1">
      <c r="A766" s="36"/>
    </row>
    <row r="767" spans="1:1">
      <c r="A767" s="36"/>
    </row>
    <row r="768" spans="1:1">
      <c r="A768" s="36"/>
    </row>
    <row r="769" spans="1:1">
      <c r="A769" s="36"/>
    </row>
    <row r="770" spans="1:1">
      <c r="A770" s="36"/>
    </row>
    <row r="771" spans="1:1">
      <c r="A771" s="36"/>
    </row>
    <row r="772" spans="1:1">
      <c r="A772" s="36"/>
    </row>
    <row r="773" spans="1:1">
      <c r="A773" s="36"/>
    </row>
    <row r="774" spans="1:1">
      <c r="A774" s="36"/>
    </row>
    <row r="775" spans="1:1">
      <c r="A775" s="36"/>
    </row>
    <row r="776" spans="1:1">
      <c r="A776" s="36"/>
    </row>
    <row r="777" spans="1:1">
      <c r="A777" s="36"/>
    </row>
    <row r="778" spans="1:1">
      <c r="A778" s="36"/>
    </row>
    <row r="779" spans="1:1">
      <c r="A779" s="36"/>
    </row>
    <row r="780" spans="1:1">
      <c r="A780" s="36"/>
    </row>
    <row r="781" spans="1:1">
      <c r="A781" s="36"/>
    </row>
    <row r="782" spans="1:1">
      <c r="A782" s="36"/>
    </row>
    <row r="783" spans="1:1">
      <c r="A783" s="36"/>
    </row>
    <row r="784" spans="1:1">
      <c r="A784" s="36"/>
    </row>
    <row r="785" spans="1:1">
      <c r="A785" s="36"/>
    </row>
    <row r="786" spans="1:1">
      <c r="A786" s="36"/>
    </row>
    <row r="787" spans="1:1">
      <c r="A787" s="36"/>
    </row>
    <row r="788" spans="1:1">
      <c r="A788" s="36"/>
    </row>
    <row r="789" spans="1:1">
      <c r="A789" s="36"/>
    </row>
    <row r="790" spans="1:1">
      <c r="A790" s="36"/>
    </row>
    <row r="791" spans="1:1">
      <c r="A791" s="36"/>
    </row>
    <row r="792" spans="1:1">
      <c r="A792" s="36"/>
    </row>
    <row r="793" spans="1:1">
      <c r="A793" s="36"/>
    </row>
    <row r="794" spans="1:1">
      <c r="A794" s="36"/>
    </row>
    <row r="795" spans="1:1">
      <c r="A795" s="36"/>
    </row>
    <row r="796" spans="1:1">
      <c r="A796" s="36"/>
    </row>
    <row r="797" spans="1:1">
      <c r="A797" s="36"/>
    </row>
    <row r="798" spans="1:1">
      <c r="A798" s="36"/>
    </row>
    <row r="799" spans="1:1">
      <c r="A799" s="36"/>
    </row>
    <row r="800" spans="1:1">
      <c r="A800" s="36"/>
    </row>
    <row r="801" spans="1:1">
      <c r="A801" s="36"/>
    </row>
    <row r="802" spans="1:1">
      <c r="A802" s="36"/>
    </row>
    <row r="803" spans="1:1">
      <c r="A803" s="36"/>
    </row>
    <row r="804" spans="1:1">
      <c r="A804" s="36"/>
    </row>
    <row r="805" spans="1:1">
      <c r="A805" s="36"/>
    </row>
    <row r="806" spans="1:1">
      <c r="A806" s="36"/>
    </row>
    <row r="807" spans="1:1">
      <c r="A807" s="36"/>
    </row>
    <row r="808" spans="1:1">
      <c r="A808" s="36"/>
    </row>
    <row r="809" spans="1:1">
      <c r="A809" s="36"/>
    </row>
    <row r="810" spans="1:1">
      <c r="A810" s="36"/>
    </row>
    <row r="811" spans="1:1">
      <c r="A811" s="36"/>
    </row>
    <row r="812" spans="1:1">
      <c r="A812" s="36"/>
    </row>
    <row r="813" spans="1:1">
      <c r="A813" s="36"/>
    </row>
    <row r="814" spans="1:1">
      <c r="A814" s="36"/>
    </row>
    <row r="815" spans="1:1">
      <c r="A815" s="36"/>
    </row>
    <row r="816" spans="1:1">
      <c r="A816" s="36"/>
    </row>
    <row r="817" spans="1:1">
      <c r="A817" s="36"/>
    </row>
    <row r="818" spans="1:1">
      <c r="A818" s="36"/>
    </row>
    <row r="819" spans="1:1">
      <c r="A819" s="36"/>
    </row>
    <row r="820" spans="1:1">
      <c r="A820" s="36"/>
    </row>
    <row r="821" spans="1:1">
      <c r="A821" s="36"/>
    </row>
    <row r="822" spans="1:1">
      <c r="A822" s="36"/>
    </row>
    <row r="823" spans="1:1">
      <c r="A823" s="36"/>
    </row>
    <row r="824" spans="1:1">
      <c r="A824" s="36"/>
    </row>
    <row r="825" spans="1:1">
      <c r="A825" s="36"/>
    </row>
    <row r="826" spans="1:1">
      <c r="A826" s="36"/>
    </row>
    <row r="827" spans="1:1">
      <c r="A827" s="36"/>
    </row>
    <row r="828" spans="1:1">
      <c r="A828" s="36"/>
    </row>
    <row r="829" spans="1:1">
      <c r="A829" s="36"/>
    </row>
    <row r="830" spans="1:1">
      <c r="A830" s="36"/>
    </row>
    <row r="831" spans="1:1">
      <c r="A831" s="36"/>
    </row>
    <row r="832" spans="1:1">
      <c r="A832" s="36"/>
    </row>
    <row r="833" spans="1:1">
      <c r="A833" s="36"/>
    </row>
    <row r="834" spans="1:1">
      <c r="A834" s="36"/>
    </row>
    <row r="835" spans="1:1">
      <c r="A835" s="36"/>
    </row>
    <row r="836" spans="1:1">
      <c r="A836" s="36"/>
    </row>
    <row r="837" spans="1:1">
      <c r="A837" s="36"/>
    </row>
    <row r="838" spans="1:1">
      <c r="A838" s="36"/>
    </row>
    <row r="839" spans="1:1">
      <c r="A839" s="36"/>
    </row>
    <row r="840" spans="1:1">
      <c r="A840" s="36"/>
    </row>
    <row r="841" spans="1:1">
      <c r="A841" s="36"/>
    </row>
    <row r="842" spans="1:1">
      <c r="A842" s="36"/>
    </row>
    <row r="843" spans="1:1">
      <c r="A843" s="36"/>
    </row>
    <row r="844" spans="1:1">
      <c r="A844" s="36"/>
    </row>
    <row r="845" spans="1:1">
      <c r="A845" s="36"/>
    </row>
    <row r="846" spans="1:1">
      <c r="A846" s="36"/>
    </row>
    <row r="847" spans="1:1">
      <c r="A847" s="36"/>
    </row>
    <row r="848" spans="1:1">
      <c r="A848" s="36"/>
    </row>
    <row r="849" spans="1:1">
      <c r="A849" s="36"/>
    </row>
    <row r="850" spans="1:1">
      <c r="A850" s="36"/>
    </row>
    <row r="851" spans="1:1">
      <c r="A851" s="36"/>
    </row>
    <row r="852" spans="1:1">
      <c r="A852" s="36"/>
    </row>
    <row r="853" spans="1:1">
      <c r="A853" s="36"/>
    </row>
    <row r="854" spans="1:1">
      <c r="A854" s="36"/>
    </row>
    <row r="855" spans="1:1">
      <c r="A855" s="36"/>
    </row>
    <row r="856" spans="1:1">
      <c r="A856" s="36"/>
    </row>
    <row r="857" spans="1:1">
      <c r="A857" s="36"/>
    </row>
    <row r="858" spans="1:1">
      <c r="A858" s="36"/>
    </row>
    <row r="859" spans="1:1">
      <c r="A859" s="36"/>
    </row>
    <row r="860" spans="1:1">
      <c r="A860" s="36"/>
    </row>
    <row r="861" spans="1:1">
      <c r="A861" s="36"/>
    </row>
    <row r="862" spans="1:1">
      <c r="A862" s="36"/>
    </row>
    <row r="863" spans="1:1">
      <c r="A863" s="36"/>
    </row>
    <row r="864" spans="1:1">
      <c r="A864" s="36"/>
    </row>
    <row r="865" spans="1:1">
      <c r="A865" s="36"/>
    </row>
    <row r="866" spans="1:1">
      <c r="A866" s="36"/>
    </row>
    <row r="867" spans="1:1">
      <c r="A867" s="36"/>
    </row>
    <row r="868" spans="1:1">
      <c r="A868" s="36"/>
    </row>
    <row r="869" spans="1:1">
      <c r="A869" s="36"/>
    </row>
    <row r="870" spans="1:1">
      <c r="A870" s="36"/>
    </row>
    <row r="871" spans="1:1">
      <c r="A871" s="36"/>
    </row>
    <row r="872" spans="1:1">
      <c r="A872" s="36"/>
    </row>
    <row r="873" spans="1:1">
      <c r="A873" s="36"/>
    </row>
    <row r="874" spans="1:1">
      <c r="A874" s="36"/>
    </row>
    <row r="875" spans="1:1">
      <c r="A875" s="36"/>
    </row>
    <row r="876" spans="1:1">
      <c r="A876" s="36"/>
    </row>
    <row r="877" spans="1:1">
      <c r="A877" s="36"/>
    </row>
    <row r="878" spans="1:1">
      <c r="A878" s="36"/>
    </row>
    <row r="879" spans="1:1">
      <c r="A879" s="36"/>
    </row>
    <row r="880" spans="1:1">
      <c r="A880" s="36"/>
    </row>
    <row r="881" spans="1:1">
      <c r="A881" s="36"/>
    </row>
    <row r="882" spans="1:1">
      <c r="A882" s="36"/>
    </row>
    <row r="883" spans="1:1">
      <c r="A883" s="36"/>
    </row>
    <row r="884" spans="1:1">
      <c r="A884" s="36"/>
    </row>
    <row r="885" spans="1:1">
      <c r="A885" s="36"/>
    </row>
    <row r="886" spans="1:1">
      <c r="A886" s="36"/>
    </row>
    <row r="887" spans="1:1">
      <c r="A887" s="36"/>
    </row>
    <row r="888" spans="1:1">
      <c r="A888" s="36"/>
    </row>
    <row r="889" spans="1:1">
      <c r="A889" s="36"/>
    </row>
    <row r="890" spans="1:1">
      <c r="A890" s="36"/>
    </row>
    <row r="891" spans="1:1">
      <c r="A891" s="36"/>
    </row>
    <row r="892" spans="1:1">
      <c r="A892" s="36"/>
    </row>
    <row r="893" spans="1:1">
      <c r="A893" s="36"/>
    </row>
    <row r="894" spans="1:1">
      <c r="A894" s="36"/>
    </row>
    <row r="895" spans="1:1">
      <c r="A895" s="36"/>
    </row>
    <row r="896" spans="1:1">
      <c r="A896" s="36"/>
    </row>
    <row r="897" spans="1:1">
      <c r="A897" s="36"/>
    </row>
    <row r="898" spans="1:1">
      <c r="A898" s="36"/>
    </row>
    <row r="899" spans="1:1">
      <c r="A899" s="36"/>
    </row>
    <row r="900" spans="1:1">
      <c r="A900" s="36"/>
    </row>
    <row r="901" spans="1:1">
      <c r="A901" s="36"/>
    </row>
    <row r="902" spans="1:1">
      <c r="A902" s="36"/>
    </row>
    <row r="903" spans="1:1">
      <c r="A903" s="36"/>
    </row>
    <row r="904" spans="1:1">
      <c r="A904" s="36"/>
    </row>
    <row r="905" spans="1:1">
      <c r="A905" s="36"/>
    </row>
    <row r="906" spans="1:1">
      <c r="A906" s="36"/>
    </row>
    <row r="907" spans="1:1">
      <c r="A907" s="36"/>
    </row>
    <row r="908" spans="1:1">
      <c r="A908" s="36"/>
    </row>
    <row r="909" spans="1:1">
      <c r="A909" s="36"/>
    </row>
    <row r="910" spans="1:1">
      <c r="A910" s="36"/>
    </row>
    <row r="911" spans="1:1">
      <c r="A911" s="36"/>
    </row>
    <row r="912" spans="1:1">
      <c r="A912" s="36"/>
    </row>
    <row r="913" spans="1:1">
      <c r="A913" s="36"/>
    </row>
    <row r="914" spans="1:1">
      <c r="A914" s="36"/>
    </row>
    <row r="915" spans="1:1">
      <c r="A915" s="36"/>
    </row>
    <row r="916" spans="1:1">
      <c r="A916" s="36"/>
    </row>
    <row r="917" spans="1:1">
      <c r="A917" s="36"/>
    </row>
    <row r="918" spans="1:1">
      <c r="A918" s="36"/>
    </row>
    <row r="919" spans="1:1">
      <c r="A919" s="36"/>
    </row>
    <row r="920" spans="1:1">
      <c r="A920" s="36"/>
    </row>
    <row r="921" spans="1:1">
      <c r="A921" s="36"/>
    </row>
    <row r="922" spans="1:1">
      <c r="A922" s="36"/>
    </row>
    <row r="923" spans="1:1">
      <c r="A923" s="36"/>
    </row>
    <row r="924" spans="1:1">
      <c r="A924" s="36"/>
    </row>
    <row r="925" spans="1:1">
      <c r="A925" s="36"/>
    </row>
    <row r="926" spans="1:1">
      <c r="A926" s="36"/>
    </row>
    <row r="927" spans="1:1">
      <c r="A927" s="36"/>
    </row>
    <row r="928" spans="1:1">
      <c r="A928" s="36"/>
    </row>
    <row r="929" spans="1:1">
      <c r="A929" s="36"/>
    </row>
    <row r="930" spans="1:1">
      <c r="A930" s="36"/>
    </row>
    <row r="931" spans="1:1">
      <c r="A931" s="36"/>
    </row>
    <row r="932" spans="1:1">
      <c r="A932" s="36"/>
    </row>
    <row r="933" spans="1:1">
      <c r="A933" s="36"/>
    </row>
    <row r="934" spans="1:1">
      <c r="A934" s="36"/>
    </row>
    <row r="935" spans="1:1">
      <c r="A935" s="36"/>
    </row>
    <row r="936" spans="1:1">
      <c r="A936" s="36"/>
    </row>
    <row r="937" spans="1:1">
      <c r="A937" s="36"/>
    </row>
    <row r="938" spans="1:1">
      <c r="A938" s="36"/>
    </row>
    <row r="939" spans="1:1">
      <c r="A939" s="36"/>
    </row>
    <row r="940" spans="1:1">
      <c r="A940" s="36"/>
    </row>
    <row r="941" spans="1:1">
      <c r="A941" s="36"/>
    </row>
    <row r="942" spans="1:1">
      <c r="A942" s="36"/>
    </row>
    <row r="943" spans="1:1">
      <c r="A943" s="36"/>
    </row>
    <row r="944" spans="1:1">
      <c r="A944" s="36"/>
    </row>
    <row r="945" spans="1:1">
      <c r="A945" s="36"/>
    </row>
    <row r="946" spans="1:1">
      <c r="A946" s="36"/>
    </row>
    <row r="947" spans="1:1">
      <c r="A947" s="36"/>
    </row>
    <row r="948" spans="1:1">
      <c r="A948" s="36"/>
    </row>
    <row r="949" spans="1:1">
      <c r="A949" s="36"/>
    </row>
    <row r="950" spans="1:1">
      <c r="A950" s="36"/>
    </row>
    <row r="951" spans="1:1">
      <c r="A951" s="36"/>
    </row>
    <row r="952" spans="1:1">
      <c r="A952" s="36"/>
    </row>
    <row r="953" spans="1:1">
      <c r="A953" s="36"/>
    </row>
    <row r="954" spans="1:1">
      <c r="A954" s="36"/>
    </row>
    <row r="955" spans="1:1">
      <c r="A955" s="36"/>
    </row>
    <row r="956" spans="1:1">
      <c r="A956" s="36"/>
    </row>
    <row r="957" spans="1:1">
      <c r="A957" s="36"/>
    </row>
    <row r="958" spans="1:1">
      <c r="A958" s="36"/>
    </row>
    <row r="959" spans="1:1">
      <c r="A959" s="36"/>
    </row>
    <row r="960" spans="1:1">
      <c r="A960" s="36"/>
    </row>
    <row r="961" spans="1:1">
      <c r="A961" s="36"/>
    </row>
    <row r="962" spans="1:1">
      <c r="A962" s="36"/>
    </row>
    <row r="963" spans="1:1">
      <c r="A963" s="36"/>
    </row>
    <row r="964" spans="1:1">
      <c r="A964" s="36"/>
    </row>
    <row r="965" spans="1:1">
      <c r="A965" s="36"/>
    </row>
    <row r="966" spans="1:1">
      <c r="A966" s="36"/>
    </row>
    <row r="967" spans="1:1">
      <c r="A967" s="36"/>
    </row>
    <row r="968" spans="1:1">
      <c r="A968" s="36"/>
    </row>
    <row r="969" spans="1:1">
      <c r="A969" s="36"/>
    </row>
    <row r="970" spans="1:1">
      <c r="A970" s="36"/>
    </row>
    <row r="971" spans="1:1">
      <c r="A971" s="36"/>
    </row>
    <row r="972" spans="1:1">
      <c r="A972" s="36"/>
    </row>
    <row r="973" spans="1:1">
      <c r="A973" s="36"/>
    </row>
    <row r="974" spans="1:1">
      <c r="A974" s="36"/>
    </row>
    <row r="975" spans="1:1">
      <c r="A975" s="36"/>
    </row>
    <row r="976" spans="1:1">
      <c r="A976" s="36"/>
    </row>
    <row r="977" spans="1:1">
      <c r="A977" s="36"/>
    </row>
    <row r="978" spans="1:1">
      <c r="A978" s="36"/>
    </row>
    <row r="979" spans="1:1">
      <c r="A979" s="36"/>
    </row>
    <row r="980" spans="1:1">
      <c r="A980" s="36"/>
    </row>
    <row r="981" spans="1:1">
      <c r="A981" s="36"/>
    </row>
    <row r="982" spans="1:1">
      <c r="A982" s="36"/>
    </row>
    <row r="983" spans="1:1">
      <c r="A983" s="36"/>
    </row>
    <row r="984" spans="1:1">
      <c r="A984" s="36"/>
    </row>
    <row r="985" spans="1:1">
      <c r="A985" s="36"/>
    </row>
    <row r="986" spans="1:1">
      <c r="A986" s="36"/>
    </row>
    <row r="987" spans="1:1">
      <c r="A987" s="36"/>
    </row>
    <row r="988" spans="1:1">
      <c r="A988" s="36"/>
    </row>
    <row r="989" spans="1:1">
      <c r="A989" s="36"/>
    </row>
    <row r="990" spans="1:1">
      <c r="A990" s="36"/>
    </row>
    <row r="991" spans="1:1">
      <c r="A991" s="36"/>
    </row>
    <row r="992" spans="1:1">
      <c r="A992" s="36"/>
    </row>
    <row r="993" spans="1:1">
      <c r="A993" s="36"/>
    </row>
    <row r="994" spans="1:1">
      <c r="A994" s="36"/>
    </row>
    <row r="995" spans="1:1">
      <c r="A995" s="36"/>
    </row>
    <row r="996" spans="1:1">
      <c r="A996" s="36"/>
    </row>
    <row r="997" spans="1:1">
      <c r="A997" s="36"/>
    </row>
    <row r="998" spans="1:1">
      <c r="A998" s="36"/>
    </row>
    <row r="999" spans="1:1">
      <c r="A999" s="36"/>
    </row>
    <row r="1000" spans="1:1">
      <c r="A1000" s="36"/>
    </row>
    <row r="1001" spans="1:1">
      <c r="A1001" s="36"/>
    </row>
    <row r="1002" spans="1:1">
      <c r="A1002" s="36"/>
    </row>
    <row r="1003" spans="1:1">
      <c r="A1003" s="36"/>
    </row>
    <row r="1004" spans="1:1">
      <c r="A1004" s="36"/>
    </row>
    <row r="1005" spans="1:1">
      <c r="A1005" s="36"/>
    </row>
    <row r="1006" spans="1:1">
      <c r="A1006" s="36"/>
    </row>
    <row r="1007" spans="1:1">
      <c r="A1007" s="36"/>
    </row>
    <row r="1008" spans="1:1">
      <c r="A1008" s="36"/>
    </row>
    <row r="1009" spans="1:1">
      <c r="A1009" s="36"/>
    </row>
    <row r="1010" spans="1:1">
      <c r="A1010" s="36"/>
    </row>
    <row r="1011" spans="1:1">
      <c r="A1011" s="36"/>
    </row>
    <row r="1012" spans="1:1">
      <c r="A1012" s="36"/>
    </row>
    <row r="1013" spans="1:1">
      <c r="A1013" s="36"/>
    </row>
    <row r="1014" spans="1:1">
      <c r="A1014" s="36"/>
    </row>
    <row r="1015" spans="1:1">
      <c r="A1015" s="36"/>
    </row>
    <row r="1016" spans="1:1">
      <c r="A1016" s="36"/>
    </row>
    <row r="1017" spans="1:1">
      <c r="A1017" s="36"/>
    </row>
    <row r="1018" spans="1:1">
      <c r="A1018" s="36"/>
    </row>
    <row r="1019" spans="1:1">
      <c r="A1019" s="36"/>
    </row>
    <row r="1020" spans="1:1">
      <c r="A1020" s="36"/>
    </row>
    <row r="1021" spans="1:1">
      <c r="A1021" s="36"/>
    </row>
    <row r="1022" spans="1:1">
      <c r="A1022" s="36"/>
    </row>
    <row r="1023" spans="1:1">
      <c r="A1023" s="36"/>
    </row>
    <row r="1024" spans="1:1">
      <c r="A1024" s="36"/>
    </row>
    <row r="1025" spans="1:1">
      <c r="A1025" s="36"/>
    </row>
    <row r="1026" spans="1:1">
      <c r="A1026" s="36"/>
    </row>
    <row r="1027" spans="1:1">
      <c r="A1027" s="36"/>
    </row>
    <row r="1028" spans="1:1">
      <c r="A1028" s="36"/>
    </row>
    <row r="1029" spans="1:1">
      <c r="A1029" s="36"/>
    </row>
    <row r="1030" spans="1:1">
      <c r="A1030" s="36"/>
    </row>
    <row r="1031" spans="1:1">
      <c r="A1031" s="36"/>
    </row>
    <row r="1032" spans="1:1">
      <c r="A1032" s="36"/>
    </row>
    <row r="1033" spans="1:1">
      <c r="A1033" s="36"/>
    </row>
    <row r="1034" spans="1:1">
      <c r="A1034" s="36"/>
    </row>
    <row r="1035" spans="1:1">
      <c r="A1035" s="36"/>
    </row>
    <row r="1036" spans="1:1">
      <c r="A1036" s="36"/>
    </row>
    <row r="1037" spans="1:1">
      <c r="A1037" s="36"/>
    </row>
    <row r="1038" spans="1:1">
      <c r="A1038" s="36"/>
    </row>
    <row r="1039" spans="1:1">
      <c r="A1039" s="36"/>
    </row>
    <row r="1040" spans="1:1">
      <c r="A1040" s="36"/>
    </row>
    <row r="1041" spans="1:1">
      <c r="A1041" s="36"/>
    </row>
    <row r="1042" spans="1:1">
      <c r="A1042" s="36"/>
    </row>
    <row r="1043" spans="1:1">
      <c r="A1043" s="36"/>
    </row>
    <row r="1044" spans="1:1">
      <c r="A1044" s="36"/>
    </row>
    <row r="1045" spans="1:1">
      <c r="A1045" s="36"/>
    </row>
    <row r="1046" spans="1:1">
      <c r="A1046" s="36"/>
    </row>
    <row r="1047" spans="1:1">
      <c r="A1047" s="36"/>
    </row>
    <row r="1048" spans="1:1">
      <c r="A1048" s="36"/>
    </row>
    <row r="1049" spans="1:1">
      <c r="A1049" s="36"/>
    </row>
    <row r="1050" spans="1:1">
      <c r="A1050" s="36"/>
    </row>
    <row r="1051" spans="1:1">
      <c r="A1051" s="36"/>
    </row>
    <row r="1052" spans="1:1">
      <c r="A1052" s="36"/>
    </row>
    <row r="1053" spans="1:1">
      <c r="A1053" s="36"/>
    </row>
    <row r="1054" spans="1:1">
      <c r="A1054" s="36"/>
    </row>
    <row r="1055" spans="1:1">
      <c r="A1055" s="36"/>
    </row>
    <row r="1056" spans="1:1">
      <c r="A1056" s="36"/>
    </row>
    <row r="1057" spans="1:1">
      <c r="A1057" s="36"/>
    </row>
    <row r="1058" spans="1:1">
      <c r="A1058" s="36"/>
    </row>
    <row r="1059" spans="1:1">
      <c r="A1059" s="36"/>
    </row>
    <row r="1060" spans="1:1">
      <c r="A1060" s="36"/>
    </row>
    <row r="1061" spans="1:1">
      <c r="A1061" s="36"/>
    </row>
    <row r="1062" spans="1:1">
      <c r="A1062" s="36"/>
    </row>
    <row r="1063" spans="1:1">
      <c r="A1063" s="36"/>
    </row>
    <row r="1064" spans="1:1">
      <c r="A1064" s="36"/>
    </row>
    <row r="1065" spans="1:1">
      <c r="A1065" s="36"/>
    </row>
    <row r="1066" spans="1:1">
      <c r="A1066" s="36"/>
    </row>
    <row r="1067" spans="1:1">
      <c r="A1067" s="36"/>
    </row>
    <row r="1068" spans="1:1">
      <c r="A1068" s="36"/>
    </row>
    <row r="1069" spans="1:1">
      <c r="A1069" s="36"/>
    </row>
    <row r="1070" spans="1:1">
      <c r="A1070" s="36"/>
    </row>
    <row r="1071" spans="1:1">
      <c r="A1071" s="36"/>
    </row>
    <row r="1072" spans="1:1">
      <c r="A1072" s="36"/>
    </row>
    <row r="1073" spans="1:1">
      <c r="A1073" s="36"/>
    </row>
    <row r="1074" spans="1:1">
      <c r="A1074" s="36"/>
    </row>
    <row r="1075" spans="1:1">
      <c r="A1075" s="36"/>
    </row>
    <row r="1076" spans="1:1">
      <c r="A1076" s="36"/>
    </row>
    <row r="1077" spans="1:1">
      <c r="A1077" s="36"/>
    </row>
    <row r="1078" spans="1:1">
      <c r="A1078" s="36"/>
    </row>
    <row r="1079" spans="1:1">
      <c r="A1079" s="36"/>
    </row>
    <row r="1080" spans="1:1">
      <c r="A1080" s="36"/>
    </row>
    <row r="1081" spans="1:1">
      <c r="A1081" s="36"/>
    </row>
    <row r="1082" spans="1:1">
      <c r="A1082" s="36"/>
    </row>
    <row r="1083" spans="1:1">
      <c r="A1083" s="36"/>
    </row>
    <row r="1084" spans="1:1">
      <c r="A1084" s="36"/>
    </row>
    <row r="1085" spans="1:1">
      <c r="A1085" s="36"/>
    </row>
    <row r="1086" spans="1:1">
      <c r="A1086" s="36"/>
    </row>
    <row r="1087" spans="1:1">
      <c r="A1087" s="36"/>
    </row>
    <row r="1088" spans="1:1">
      <c r="A1088" s="36"/>
    </row>
    <row r="1089" spans="1:1">
      <c r="A1089" s="36"/>
    </row>
    <row r="1090" spans="1:1">
      <c r="A1090" s="36"/>
    </row>
    <row r="1091" spans="1:1">
      <c r="A1091" s="36"/>
    </row>
    <row r="1092" spans="1:1">
      <c r="A1092" s="36"/>
    </row>
    <row r="1093" spans="1:1">
      <c r="A1093" s="36"/>
    </row>
    <row r="1094" spans="1:1">
      <c r="A1094" s="36"/>
    </row>
    <row r="1095" spans="1:1">
      <c r="A1095" s="36"/>
    </row>
    <row r="1096" spans="1:1">
      <c r="A1096" s="36"/>
    </row>
    <row r="1097" spans="1:1">
      <c r="A1097" s="36"/>
    </row>
    <row r="1098" spans="1:1">
      <c r="A1098" s="36"/>
    </row>
    <row r="1099" spans="1:1">
      <c r="A1099" s="36"/>
    </row>
    <row r="1100" spans="1:1">
      <c r="A1100" s="36"/>
    </row>
    <row r="1101" spans="1:1">
      <c r="A1101" s="36"/>
    </row>
    <row r="1102" spans="1:1">
      <c r="A1102" s="36"/>
    </row>
    <row r="1103" spans="1:1">
      <c r="A1103" s="36"/>
    </row>
    <row r="1104" spans="1:1">
      <c r="A1104" s="36"/>
    </row>
    <row r="1105" spans="1:1">
      <c r="A1105" s="36"/>
    </row>
    <row r="1106" spans="1:1">
      <c r="A1106" s="36"/>
    </row>
    <row r="1107" spans="1:1">
      <c r="A1107" s="36"/>
    </row>
    <row r="1108" spans="1:1">
      <c r="A1108" s="36"/>
    </row>
    <row r="1109" spans="1:1">
      <c r="A1109" s="36"/>
    </row>
    <row r="1110" spans="1:1">
      <c r="A1110" s="36"/>
    </row>
    <row r="1111" spans="1:1">
      <c r="A1111" s="36"/>
    </row>
    <row r="1112" spans="1:1">
      <c r="A1112" s="36"/>
    </row>
    <row r="1113" spans="1:1">
      <c r="A1113" s="36"/>
    </row>
    <row r="1114" spans="1:1">
      <c r="A1114" s="36"/>
    </row>
    <row r="1115" spans="1:1">
      <c r="A1115" s="36"/>
    </row>
    <row r="1116" spans="1:1">
      <c r="A1116" s="36"/>
    </row>
    <row r="1117" spans="1:1">
      <c r="A1117" s="36"/>
    </row>
    <row r="1118" spans="1:1">
      <c r="A1118" s="36"/>
    </row>
    <row r="1119" spans="1:1">
      <c r="A1119" s="36"/>
    </row>
    <row r="1120" spans="1:1">
      <c r="A1120" s="36"/>
    </row>
    <row r="1121" spans="1:1">
      <c r="A1121" s="36"/>
    </row>
    <row r="1122" spans="1:1">
      <c r="A1122" s="36"/>
    </row>
    <row r="1123" spans="1:1">
      <c r="A1123" s="36"/>
    </row>
    <row r="1124" spans="1:1">
      <c r="A1124" s="36"/>
    </row>
    <row r="1125" spans="1:1">
      <c r="A1125" s="36"/>
    </row>
    <row r="1126" spans="1:1">
      <c r="A1126" s="36"/>
    </row>
    <row r="1127" spans="1:1">
      <c r="A1127" s="36"/>
    </row>
    <row r="1128" spans="1:1">
      <c r="A1128" s="36"/>
    </row>
    <row r="1129" spans="1:1">
      <c r="A1129" s="36"/>
    </row>
    <row r="1130" spans="1:1">
      <c r="A1130" s="36"/>
    </row>
    <row r="1131" spans="1:1">
      <c r="A1131" s="36"/>
    </row>
    <row r="1132" spans="1:1">
      <c r="A1132" s="36"/>
    </row>
    <row r="1133" spans="1:1">
      <c r="A1133" s="36"/>
    </row>
    <row r="1134" spans="1:1">
      <c r="A1134" s="36"/>
    </row>
    <row r="1135" spans="1:1">
      <c r="A1135" s="36"/>
    </row>
    <row r="1136" spans="1:1">
      <c r="A1136" s="36"/>
    </row>
    <row r="1137" spans="1:1">
      <c r="A1137" s="36"/>
    </row>
    <row r="1138" spans="1:1">
      <c r="A1138" s="36"/>
    </row>
    <row r="1139" spans="1:1">
      <c r="A1139" s="36"/>
    </row>
    <row r="1140" spans="1:1">
      <c r="A1140" s="36"/>
    </row>
    <row r="1141" spans="1:1">
      <c r="A1141" s="36"/>
    </row>
    <row r="1142" spans="1:1">
      <c r="A1142" s="36"/>
    </row>
    <row r="1143" spans="1:1">
      <c r="A1143" s="36"/>
    </row>
    <row r="1144" spans="1:1">
      <c r="A1144" s="36"/>
    </row>
    <row r="1145" spans="1:1">
      <c r="A1145" s="36"/>
    </row>
    <row r="1146" spans="1:1">
      <c r="A1146" s="36"/>
    </row>
    <row r="1147" spans="1:1">
      <c r="A1147" s="36"/>
    </row>
    <row r="1148" spans="1:1">
      <c r="A1148" s="36"/>
    </row>
    <row r="1149" spans="1:1">
      <c r="A1149" s="36"/>
    </row>
    <row r="1150" spans="1:1">
      <c r="A1150" s="36"/>
    </row>
    <row r="1151" spans="1:1">
      <c r="A1151" s="36"/>
    </row>
    <row r="1152" spans="1:1">
      <c r="A1152" s="36"/>
    </row>
    <row r="1153" spans="1:1">
      <c r="A1153" s="36"/>
    </row>
    <row r="1154" spans="1:1">
      <c r="A1154" s="36"/>
    </row>
    <row r="1155" spans="1:1">
      <c r="A1155" s="36"/>
    </row>
    <row r="1156" spans="1:1">
      <c r="A1156" s="36"/>
    </row>
    <row r="1157" spans="1:1">
      <c r="A1157" s="36"/>
    </row>
    <row r="1158" spans="1:1">
      <c r="A1158" s="36"/>
    </row>
    <row r="1159" spans="1:1">
      <c r="A1159" s="36"/>
    </row>
    <row r="1160" spans="1:1">
      <c r="A1160" s="36"/>
    </row>
    <row r="1161" spans="1:1">
      <c r="A1161" s="36"/>
    </row>
    <row r="1162" spans="1:1">
      <c r="A1162" s="36"/>
    </row>
    <row r="1163" spans="1:1">
      <c r="A1163" s="36"/>
    </row>
    <row r="1164" spans="1:1">
      <c r="A1164" s="36"/>
    </row>
    <row r="1165" spans="1:1">
      <c r="A1165" s="36"/>
    </row>
    <row r="1166" spans="1:1">
      <c r="A1166" s="36"/>
    </row>
    <row r="1167" spans="1:1">
      <c r="A1167" s="36"/>
    </row>
    <row r="1168" spans="1:1">
      <c r="A1168" s="36"/>
    </row>
    <row r="1169" spans="1:1">
      <c r="A1169" s="36"/>
    </row>
    <row r="1170" spans="1:1">
      <c r="A1170" s="36"/>
    </row>
    <row r="1171" spans="1:1">
      <c r="A1171" s="36"/>
    </row>
    <row r="1172" spans="1:1">
      <c r="A1172" s="36"/>
    </row>
    <row r="1173" spans="1:1">
      <c r="A1173" s="36"/>
    </row>
    <row r="1174" spans="1:1">
      <c r="A1174" s="36"/>
    </row>
    <row r="1175" spans="1:1">
      <c r="A1175" s="36"/>
    </row>
    <row r="1176" spans="1:1">
      <c r="A1176" s="36"/>
    </row>
    <row r="1177" spans="1:1">
      <c r="A1177" s="36"/>
    </row>
    <row r="1178" spans="1:1">
      <c r="A1178" s="36"/>
    </row>
    <row r="1179" spans="1:1">
      <c r="A1179" s="36"/>
    </row>
    <row r="1180" spans="1:1">
      <c r="A1180" s="36"/>
    </row>
    <row r="1181" spans="1:1">
      <c r="A1181" s="36"/>
    </row>
    <row r="1182" spans="1:1">
      <c r="A1182" s="36"/>
    </row>
    <row r="1183" spans="1:1">
      <c r="A1183" s="36"/>
    </row>
    <row r="1184" spans="1:1">
      <c r="A1184" s="36"/>
    </row>
    <row r="1185" spans="1:1">
      <c r="A1185" s="36"/>
    </row>
    <row r="1186" spans="1:1">
      <c r="A1186" s="36"/>
    </row>
    <row r="1187" spans="1:1">
      <c r="A1187" s="36"/>
    </row>
    <row r="1188" spans="1:1">
      <c r="A1188" s="36"/>
    </row>
    <row r="1189" spans="1:1">
      <c r="A1189" s="36"/>
    </row>
    <row r="1190" spans="1:1">
      <c r="A1190" s="36"/>
    </row>
    <row r="1191" spans="1:1">
      <c r="A1191" s="36"/>
    </row>
    <row r="1192" spans="1:1">
      <c r="A1192" s="36"/>
    </row>
    <row r="1193" spans="1:1">
      <c r="A1193" s="36"/>
    </row>
    <row r="1194" spans="1:1">
      <c r="A1194" s="36"/>
    </row>
    <row r="1195" spans="1:1">
      <c r="A1195" s="36"/>
    </row>
    <row r="1196" spans="1:1">
      <c r="A1196" s="36"/>
    </row>
    <row r="1197" spans="1:1">
      <c r="A1197" s="36"/>
    </row>
    <row r="1198" spans="1:1">
      <c r="A1198" s="36"/>
    </row>
    <row r="1199" spans="1:1">
      <c r="A1199" s="36"/>
    </row>
    <row r="1200" spans="1:1">
      <c r="A1200" s="36"/>
    </row>
    <row r="1201" spans="1:1">
      <c r="A1201" s="36"/>
    </row>
    <row r="1202" spans="1:1">
      <c r="A1202" s="36"/>
    </row>
    <row r="1203" spans="1:1">
      <c r="A1203" s="36"/>
    </row>
    <row r="1204" spans="1:1">
      <c r="A1204" s="36"/>
    </row>
    <row r="1205" spans="1:1">
      <c r="A1205" s="36"/>
    </row>
    <row r="1206" spans="1:1">
      <c r="A1206" s="36"/>
    </row>
    <row r="1207" spans="1:1">
      <c r="A1207" s="36"/>
    </row>
    <row r="1208" spans="1:1">
      <c r="A1208" s="36"/>
    </row>
    <row r="1209" spans="1:1">
      <c r="A1209" s="36"/>
    </row>
    <row r="1210" spans="1:1">
      <c r="A1210" s="36"/>
    </row>
    <row r="1211" spans="1:1">
      <c r="A1211" s="36"/>
    </row>
    <row r="1212" spans="1:1">
      <c r="A1212" s="36"/>
    </row>
    <row r="1213" spans="1:1">
      <c r="A1213" s="36"/>
    </row>
    <row r="1214" spans="1:1">
      <c r="A1214" s="36"/>
    </row>
    <row r="1215" spans="1:1">
      <c r="A1215" s="36"/>
    </row>
    <row r="1216" spans="1:1">
      <c r="A1216" s="36"/>
    </row>
    <row r="1217" spans="1:1">
      <c r="A1217" s="36"/>
    </row>
    <row r="1218" spans="1:1">
      <c r="A1218" s="36"/>
    </row>
    <row r="1219" spans="1:1">
      <c r="A1219" s="36"/>
    </row>
    <row r="1220" spans="1:1">
      <c r="A1220" s="36"/>
    </row>
    <row r="1221" spans="1:1">
      <c r="A1221" s="36"/>
    </row>
    <row r="1222" spans="1:1">
      <c r="A1222" s="36"/>
    </row>
    <row r="1223" spans="1:1">
      <c r="A1223" s="36"/>
    </row>
    <row r="1224" spans="1:1">
      <c r="A1224" s="36"/>
    </row>
    <row r="1225" spans="1:1">
      <c r="A1225" s="36"/>
    </row>
    <row r="1226" spans="1:1">
      <c r="A1226" s="36"/>
    </row>
    <row r="1227" spans="1:1">
      <c r="A1227" s="36"/>
    </row>
    <row r="1228" spans="1:1">
      <c r="A1228" s="36"/>
    </row>
    <row r="1229" spans="1:1">
      <c r="A1229" s="36"/>
    </row>
    <row r="1230" spans="1:1">
      <c r="A1230" s="36"/>
    </row>
    <row r="1231" spans="1:1">
      <c r="A1231" s="36"/>
    </row>
    <row r="1232" spans="1:1">
      <c r="A1232" s="36"/>
    </row>
    <row r="1233" spans="1:1">
      <c r="A1233" s="36"/>
    </row>
    <row r="1234" spans="1:1">
      <c r="A1234" s="36"/>
    </row>
    <row r="1235" spans="1:1">
      <c r="A1235" s="36"/>
    </row>
    <row r="1236" spans="1:1">
      <c r="A1236" s="36"/>
    </row>
    <row r="1237" spans="1:1">
      <c r="A1237" s="36"/>
    </row>
    <row r="1238" spans="1:1">
      <c r="A1238" s="36"/>
    </row>
    <row r="1239" spans="1:1">
      <c r="A1239" s="36"/>
    </row>
    <row r="1240" spans="1:1">
      <c r="A1240" s="36"/>
    </row>
    <row r="1241" spans="1:1">
      <c r="A1241" s="36"/>
    </row>
    <row r="1242" spans="1:1">
      <c r="A1242" s="36"/>
    </row>
    <row r="1243" spans="1:1">
      <c r="A1243" s="36"/>
    </row>
    <row r="1244" spans="1:1">
      <c r="A1244" s="36"/>
    </row>
    <row r="1245" spans="1:1">
      <c r="A1245" s="36"/>
    </row>
    <row r="1246" spans="1:1">
      <c r="A1246" s="36"/>
    </row>
    <row r="1247" spans="1:1">
      <c r="A1247" s="36"/>
    </row>
    <row r="1248" spans="1:1">
      <c r="A1248" s="36"/>
    </row>
    <row r="1249" spans="1:1">
      <c r="A1249" s="36"/>
    </row>
    <row r="1250" spans="1:1">
      <c r="A1250" s="36"/>
    </row>
    <row r="1251" spans="1:1">
      <c r="A1251" s="36"/>
    </row>
    <row r="1252" spans="1:1">
      <c r="A1252" s="36"/>
    </row>
    <row r="1253" spans="1:1">
      <c r="A1253" s="36"/>
    </row>
    <row r="1254" spans="1:1">
      <c r="A1254" s="36"/>
    </row>
    <row r="1255" spans="1:1">
      <c r="A1255" s="36"/>
    </row>
    <row r="1256" spans="1:1">
      <c r="A1256" s="36"/>
    </row>
    <row r="1257" spans="1:1">
      <c r="A1257" s="36"/>
    </row>
    <row r="1258" spans="1:1">
      <c r="A1258" s="36"/>
    </row>
    <row r="1259" spans="1:1">
      <c r="A1259" s="36"/>
    </row>
    <row r="1260" spans="1:1">
      <c r="A1260" s="36"/>
    </row>
    <row r="1261" spans="1:1">
      <c r="A1261" s="36"/>
    </row>
    <row r="1262" spans="1:1">
      <c r="A1262" s="36"/>
    </row>
    <row r="1263" spans="1:1">
      <c r="A1263" s="36"/>
    </row>
    <row r="1264" spans="1:1">
      <c r="A1264" s="36"/>
    </row>
    <row r="1265" spans="1:1">
      <c r="A1265" s="36"/>
    </row>
    <row r="1266" spans="1:1">
      <c r="A1266" s="36"/>
    </row>
    <row r="1267" spans="1:1">
      <c r="A1267" s="36"/>
    </row>
    <row r="1268" spans="1:1">
      <c r="A1268" s="36"/>
    </row>
    <row r="1269" spans="1:1">
      <c r="A1269" s="36"/>
    </row>
    <row r="1270" spans="1:1">
      <c r="A1270" s="36"/>
    </row>
    <row r="1271" spans="1:1">
      <c r="A1271" s="36"/>
    </row>
    <row r="1272" spans="1:1">
      <c r="A1272" s="36"/>
    </row>
    <row r="1273" spans="1:1">
      <c r="A1273" s="36"/>
    </row>
    <row r="1274" spans="1:1">
      <c r="A1274" s="36"/>
    </row>
    <row r="1275" spans="1:1">
      <c r="A1275" s="36"/>
    </row>
    <row r="1276" spans="1:1">
      <c r="A1276" s="36"/>
    </row>
    <row r="1277" spans="1:1">
      <c r="A1277" s="36"/>
    </row>
    <row r="1278" spans="1:1">
      <c r="A1278" s="36"/>
    </row>
    <row r="1279" spans="1:1">
      <c r="A1279" s="36"/>
    </row>
    <row r="1280" spans="1:1">
      <c r="A1280" s="36"/>
    </row>
    <row r="1281" spans="1:1">
      <c r="A1281" s="36"/>
    </row>
    <row r="1282" spans="1:1">
      <c r="A1282" s="36"/>
    </row>
    <row r="1283" spans="1:1">
      <c r="A1283" s="36"/>
    </row>
    <row r="1284" spans="1:1">
      <c r="A1284" s="36"/>
    </row>
    <row r="1285" spans="1:1">
      <c r="A1285" s="36"/>
    </row>
    <row r="1286" spans="1:1">
      <c r="A1286" s="36"/>
    </row>
    <row r="1287" spans="1:1">
      <c r="A1287" s="36"/>
    </row>
    <row r="1288" spans="1:1">
      <c r="A1288" s="36"/>
    </row>
    <row r="1289" spans="1:1">
      <c r="A1289" s="36"/>
    </row>
    <row r="1290" spans="1:1">
      <c r="A1290" s="36"/>
    </row>
    <row r="1291" spans="1:1">
      <c r="A1291" s="36"/>
    </row>
    <row r="1292" spans="1:1">
      <c r="A1292" s="36"/>
    </row>
    <row r="1293" spans="1:1">
      <c r="A1293" s="36"/>
    </row>
    <row r="1294" spans="1:1">
      <c r="A1294" s="36"/>
    </row>
    <row r="1295" spans="1:1">
      <c r="A1295" s="36"/>
    </row>
    <row r="1296" spans="1:1">
      <c r="A1296" s="36"/>
    </row>
    <row r="1297" spans="1:1">
      <c r="A1297" s="36"/>
    </row>
    <row r="1298" spans="1:1">
      <c r="A1298" s="36"/>
    </row>
    <row r="1299" spans="1:1">
      <c r="A1299" s="36"/>
    </row>
    <row r="1300" spans="1:1">
      <c r="A1300" s="36"/>
    </row>
    <row r="1301" spans="1:1">
      <c r="A1301" s="36"/>
    </row>
    <row r="1302" spans="1:1">
      <c r="A1302" s="36"/>
    </row>
    <row r="1303" spans="1:1">
      <c r="A1303" s="36"/>
    </row>
    <row r="1304" spans="1:1">
      <c r="A1304" s="36"/>
    </row>
    <row r="1305" spans="1:1">
      <c r="A1305" s="36"/>
    </row>
    <row r="1306" spans="1:1">
      <c r="A1306" s="36"/>
    </row>
    <row r="1307" spans="1:1">
      <c r="A1307" s="36"/>
    </row>
    <row r="1308" spans="1:1">
      <c r="A1308" s="36"/>
    </row>
    <row r="1309" spans="1:1">
      <c r="A1309" s="36"/>
    </row>
    <row r="1310" spans="1:1">
      <c r="A1310" s="36"/>
    </row>
    <row r="1311" spans="1:1">
      <c r="A1311" s="36"/>
    </row>
    <row r="1312" spans="1:1">
      <c r="A1312" s="36"/>
    </row>
    <row r="1313" spans="1:1">
      <c r="A1313" s="36"/>
    </row>
    <row r="1314" spans="1:1">
      <c r="A1314" s="36"/>
    </row>
    <row r="1315" spans="1:1">
      <c r="A1315" s="36"/>
    </row>
    <row r="1316" spans="1:1">
      <c r="A1316" s="36"/>
    </row>
    <row r="1317" spans="1:1">
      <c r="A1317" s="36"/>
    </row>
    <row r="1318" spans="1:1">
      <c r="A1318" s="36"/>
    </row>
    <row r="1319" spans="1:1">
      <c r="A1319" s="36"/>
    </row>
    <row r="1320" spans="1:1">
      <c r="A1320" s="36"/>
    </row>
    <row r="1321" spans="1:1">
      <c r="A1321" s="36"/>
    </row>
    <row r="1322" spans="1:1">
      <c r="A1322" s="36"/>
    </row>
    <row r="1323" spans="1:1">
      <c r="A1323" s="36"/>
    </row>
    <row r="1324" spans="1:1">
      <c r="A1324" s="36"/>
    </row>
    <row r="1325" spans="1:1">
      <c r="A1325" s="36"/>
    </row>
    <row r="1326" spans="1:1">
      <c r="A1326" s="36"/>
    </row>
    <row r="1327" spans="1:1">
      <c r="A1327" s="36"/>
    </row>
    <row r="1328" spans="1:1">
      <c r="A1328" s="36"/>
    </row>
    <row r="1329" spans="1:1">
      <c r="A1329" s="36"/>
    </row>
    <row r="1330" spans="1:1">
      <c r="A1330" s="36"/>
    </row>
    <row r="1331" spans="1:1">
      <c r="A1331" s="36"/>
    </row>
    <row r="1332" spans="1:1">
      <c r="A1332" s="36"/>
    </row>
    <row r="1333" spans="1:1">
      <c r="A1333" s="36"/>
    </row>
    <row r="1334" spans="1:1">
      <c r="A1334" s="36"/>
    </row>
    <row r="1335" spans="1:1">
      <c r="A1335" s="36"/>
    </row>
    <row r="1336" spans="1:1">
      <c r="A1336" s="36"/>
    </row>
    <row r="1337" spans="1:1">
      <c r="A1337" s="36"/>
    </row>
    <row r="1338" spans="1:1">
      <c r="A1338" s="36"/>
    </row>
    <row r="1339" spans="1:1">
      <c r="A1339" s="36"/>
    </row>
    <row r="1340" spans="1:1">
      <c r="A1340" s="36"/>
    </row>
    <row r="1341" spans="1:1">
      <c r="A1341" s="36"/>
    </row>
    <row r="1342" spans="1:1">
      <c r="A1342" s="36"/>
    </row>
    <row r="1343" spans="1:1">
      <c r="A1343" s="36"/>
    </row>
    <row r="1344" spans="1:1">
      <c r="A1344" s="36"/>
    </row>
    <row r="1345" spans="1:1">
      <c r="A1345" s="36"/>
    </row>
    <row r="1346" spans="1:1">
      <c r="A1346" s="36"/>
    </row>
    <row r="1347" spans="1:1">
      <c r="A1347" s="36"/>
    </row>
    <row r="1348" spans="1:1">
      <c r="A1348" s="36"/>
    </row>
    <row r="1349" spans="1:1">
      <c r="A1349" s="36"/>
    </row>
    <row r="1350" spans="1:1">
      <c r="A1350" s="36"/>
    </row>
    <row r="1351" spans="1:1">
      <c r="A1351" s="36"/>
    </row>
    <row r="1352" spans="1:1">
      <c r="A1352" s="36"/>
    </row>
    <row r="1353" spans="1:1">
      <c r="A1353" s="36"/>
    </row>
    <row r="1354" spans="1:1">
      <c r="A1354" s="36"/>
    </row>
    <row r="1355" spans="1:1">
      <c r="A1355" s="36"/>
    </row>
    <row r="1356" spans="1:1">
      <c r="A1356" s="36"/>
    </row>
    <row r="1357" spans="1:1">
      <c r="A1357" s="36"/>
    </row>
    <row r="1358" spans="1:1">
      <c r="A1358" s="36"/>
    </row>
    <row r="1359" spans="1:1">
      <c r="A1359" s="36"/>
    </row>
    <row r="1360" spans="1:1">
      <c r="A1360" s="36"/>
    </row>
    <row r="1361" spans="1:1">
      <c r="A1361" s="36"/>
    </row>
    <row r="1362" spans="1:1">
      <c r="A1362" s="36"/>
    </row>
    <row r="1363" spans="1:1">
      <c r="A1363" s="36"/>
    </row>
    <row r="1364" spans="1:1">
      <c r="A1364" s="36"/>
    </row>
    <row r="1365" spans="1:1">
      <c r="A1365" s="36"/>
    </row>
    <row r="1366" spans="1:1">
      <c r="A1366" s="36"/>
    </row>
    <row r="1367" spans="1:1">
      <c r="A1367" s="36"/>
    </row>
    <row r="1368" spans="1:1">
      <c r="A1368" s="36"/>
    </row>
    <row r="1369" spans="1:1">
      <c r="A1369" s="36"/>
    </row>
    <row r="1370" spans="1:1">
      <c r="A1370" s="36"/>
    </row>
    <row r="1371" spans="1:1">
      <c r="A1371" s="36"/>
    </row>
    <row r="1372" spans="1:1">
      <c r="A1372" s="36"/>
    </row>
    <row r="1373" spans="1:1">
      <c r="A1373" s="36"/>
    </row>
    <row r="1374" spans="1:1">
      <c r="A1374" s="36"/>
    </row>
    <row r="1375" spans="1:1">
      <c r="A1375" s="36"/>
    </row>
    <row r="1376" spans="1:1">
      <c r="A1376" s="36"/>
    </row>
    <row r="1377" spans="1:1">
      <c r="A1377" s="36"/>
    </row>
    <row r="1378" spans="1:1">
      <c r="A1378" s="36"/>
    </row>
    <row r="1379" spans="1:1">
      <c r="A1379" s="36"/>
    </row>
    <row r="1380" spans="1:1">
      <c r="A1380" s="36"/>
    </row>
    <row r="1381" spans="1:1">
      <c r="A1381" s="36"/>
    </row>
    <row r="1382" spans="1:1">
      <c r="A1382" s="36"/>
    </row>
    <row r="1383" spans="1:1">
      <c r="A1383" s="36"/>
    </row>
    <row r="1384" spans="1:1">
      <c r="A1384" s="36"/>
    </row>
    <row r="1385" spans="1:1">
      <c r="A1385" s="36"/>
    </row>
    <row r="1386" spans="1:1">
      <c r="A1386" s="36"/>
    </row>
    <row r="1387" spans="1:1">
      <c r="A1387" s="36"/>
    </row>
    <row r="1388" spans="1:1">
      <c r="A1388" s="36"/>
    </row>
    <row r="1389" spans="1:1">
      <c r="A1389" s="36"/>
    </row>
    <row r="1390" spans="1:1">
      <c r="A1390" s="36"/>
    </row>
    <row r="1391" spans="1:1">
      <c r="A1391" s="36"/>
    </row>
    <row r="1392" spans="1:1">
      <c r="A1392" s="36"/>
    </row>
    <row r="1393" spans="1:1">
      <c r="A1393" s="36"/>
    </row>
    <row r="1394" spans="1:1">
      <c r="A1394" s="36"/>
    </row>
    <row r="1395" spans="1:1">
      <c r="A1395" s="36"/>
    </row>
    <row r="1396" spans="1:1">
      <c r="A1396" s="36"/>
    </row>
    <row r="1397" spans="1:1">
      <c r="A1397" s="36"/>
    </row>
    <row r="1398" spans="1:1">
      <c r="A1398" s="36"/>
    </row>
    <row r="1399" spans="1:1">
      <c r="A1399" s="36"/>
    </row>
    <row r="1400" spans="1:1">
      <c r="A1400" s="36"/>
    </row>
    <row r="1401" spans="1:1">
      <c r="A1401" s="36"/>
    </row>
    <row r="1402" spans="1:1">
      <c r="A1402" s="36"/>
    </row>
    <row r="1403" spans="1:1">
      <c r="A1403" s="36"/>
    </row>
    <row r="1404" spans="1:1">
      <c r="A1404" s="36"/>
    </row>
    <row r="1405" spans="1:1">
      <c r="A1405" s="36"/>
    </row>
    <row r="1406" spans="1:1">
      <c r="A1406" s="36"/>
    </row>
    <row r="1407" spans="1:1">
      <c r="A1407" s="36"/>
    </row>
    <row r="1408" spans="1:1">
      <c r="A1408" s="36"/>
    </row>
    <row r="1409" spans="1:1">
      <c r="A1409" s="36"/>
    </row>
    <row r="1410" spans="1:1">
      <c r="A1410" s="36"/>
    </row>
    <row r="1411" spans="1:1">
      <c r="A1411" s="36"/>
    </row>
    <row r="1412" spans="1:1">
      <c r="A1412" s="36"/>
    </row>
    <row r="1413" spans="1:1">
      <c r="A1413" s="36"/>
    </row>
    <row r="1414" spans="1:1">
      <c r="A1414" s="36"/>
    </row>
    <row r="1415" spans="1:1">
      <c r="A1415" s="36"/>
    </row>
    <row r="1416" spans="1:1">
      <c r="A1416" s="36"/>
    </row>
    <row r="1417" spans="1:1">
      <c r="A1417" s="36"/>
    </row>
    <row r="1418" spans="1:1">
      <c r="A1418" s="36"/>
    </row>
    <row r="1419" spans="1:1">
      <c r="A1419" s="36"/>
    </row>
    <row r="1420" spans="1:1">
      <c r="A1420" s="36"/>
    </row>
    <row r="1421" spans="1:1">
      <c r="A1421" s="36"/>
    </row>
    <row r="1422" spans="1:1">
      <c r="A1422" s="36"/>
    </row>
    <row r="1423" spans="1:1">
      <c r="A1423" s="36"/>
    </row>
    <row r="1424" spans="1:1">
      <c r="A1424" s="36"/>
    </row>
    <row r="1425" spans="1:1">
      <c r="A1425" s="36"/>
    </row>
    <row r="1426" spans="1:1">
      <c r="A1426" s="36"/>
    </row>
    <row r="1427" spans="1:1">
      <c r="A1427" s="36"/>
    </row>
    <row r="1428" spans="1:1">
      <c r="A1428" s="36"/>
    </row>
    <row r="1429" spans="1:1">
      <c r="A1429" s="36"/>
    </row>
    <row r="1430" spans="1:1">
      <c r="A1430" s="36"/>
    </row>
    <row r="1431" spans="1:1">
      <c r="A1431" s="36"/>
    </row>
    <row r="1432" spans="1:1">
      <c r="A1432" s="36"/>
    </row>
    <row r="1433" spans="1:1">
      <c r="A1433" s="36"/>
    </row>
    <row r="1434" spans="1:1">
      <c r="A1434" s="36"/>
    </row>
    <row r="1435" spans="1:1">
      <c r="A1435" s="36"/>
    </row>
    <row r="1436" spans="1:1">
      <c r="A1436" s="36"/>
    </row>
    <row r="1437" spans="1:1">
      <c r="A1437" s="36"/>
    </row>
    <row r="1438" spans="1:1">
      <c r="A1438" s="36"/>
    </row>
    <row r="1439" spans="1:1">
      <c r="A1439" s="36"/>
    </row>
    <row r="1440" spans="1:1">
      <c r="A1440" s="36"/>
    </row>
    <row r="1441" spans="1:1">
      <c r="A1441" s="36"/>
    </row>
    <row r="1442" spans="1:1">
      <c r="A1442" s="36"/>
    </row>
    <row r="1443" spans="1:1">
      <c r="A1443" s="36"/>
    </row>
    <row r="1444" spans="1:1">
      <c r="A1444" s="36"/>
    </row>
    <row r="1445" spans="1:1">
      <c r="A1445" s="36"/>
    </row>
    <row r="1446" spans="1:1">
      <c r="A1446" s="36"/>
    </row>
    <row r="1447" spans="1:1">
      <c r="A1447" s="36"/>
    </row>
    <row r="1448" spans="1:1">
      <c r="A1448" s="36"/>
    </row>
    <row r="1449" spans="1:1">
      <c r="A1449" s="36"/>
    </row>
    <row r="1450" spans="1:1">
      <c r="A1450" s="36"/>
    </row>
    <row r="1451" spans="1:1">
      <c r="A1451" s="36"/>
    </row>
    <row r="1452" spans="1:1">
      <c r="A1452" s="36"/>
    </row>
    <row r="1453" spans="1:1">
      <c r="A1453" s="36"/>
    </row>
    <row r="1454" spans="1:1">
      <c r="A1454" s="36"/>
    </row>
    <row r="1455" spans="1:1">
      <c r="A1455" s="36"/>
    </row>
    <row r="1456" spans="1:1">
      <c r="A1456" s="36"/>
    </row>
    <row r="1457" spans="1:1">
      <c r="A1457" s="36"/>
    </row>
    <row r="1458" spans="1:1">
      <c r="A1458" s="36"/>
    </row>
    <row r="1459" spans="1:1">
      <c r="A1459" s="36"/>
    </row>
    <row r="1460" spans="1:1">
      <c r="A1460" s="36"/>
    </row>
    <row r="1461" spans="1:1">
      <c r="A1461" s="36"/>
    </row>
    <row r="1462" spans="1:1">
      <c r="A1462" s="36"/>
    </row>
    <row r="1463" spans="1:1">
      <c r="A1463" s="36"/>
    </row>
    <row r="1464" spans="1:1">
      <c r="A1464" s="36"/>
    </row>
    <row r="1465" spans="1:1">
      <c r="A1465" s="36"/>
    </row>
    <row r="1466" spans="1:1">
      <c r="A1466" s="36"/>
    </row>
    <row r="1467" spans="1:1">
      <c r="A1467" s="36"/>
    </row>
    <row r="1468" spans="1:1">
      <c r="A1468" s="36"/>
    </row>
    <row r="1469" spans="1:1">
      <c r="A1469" s="36"/>
    </row>
    <row r="1470" spans="1:1">
      <c r="A1470" s="36"/>
    </row>
    <row r="1471" spans="1:1">
      <c r="A1471" s="36"/>
    </row>
    <row r="1472" spans="1:1">
      <c r="A1472" s="36"/>
    </row>
    <row r="1473" spans="1:1">
      <c r="A1473" s="36"/>
    </row>
    <row r="1474" spans="1:1">
      <c r="A1474" s="36"/>
    </row>
    <row r="1475" spans="1:1">
      <c r="A1475" s="36"/>
    </row>
    <row r="1476" spans="1:1">
      <c r="A1476" s="36"/>
    </row>
    <row r="1477" spans="1:1">
      <c r="A1477" s="36"/>
    </row>
    <row r="1478" spans="1:1">
      <c r="A1478" s="36"/>
    </row>
    <row r="1479" spans="1:1">
      <c r="A1479" s="36"/>
    </row>
    <row r="1480" spans="1:1">
      <c r="A1480" s="36"/>
    </row>
    <row r="1481" spans="1:1">
      <c r="A1481" s="36"/>
    </row>
    <row r="1482" spans="1:1">
      <c r="A1482" s="36"/>
    </row>
    <row r="1483" spans="1:1">
      <c r="A1483" s="36"/>
    </row>
    <row r="1484" spans="1:1">
      <c r="A1484" s="36"/>
    </row>
    <row r="1485" spans="1:1">
      <c r="A1485" s="36"/>
    </row>
    <row r="1486" spans="1:1">
      <c r="A1486" s="36"/>
    </row>
    <row r="1487" spans="1:1">
      <c r="A1487" s="36"/>
    </row>
    <row r="1488" spans="1:1">
      <c r="A1488" s="36"/>
    </row>
    <row r="1489" spans="1:1">
      <c r="A1489" s="36"/>
    </row>
    <row r="1490" spans="1:1">
      <c r="A1490" s="36"/>
    </row>
    <row r="1491" spans="1:1">
      <c r="A1491" s="36"/>
    </row>
    <row r="1492" spans="1:1">
      <c r="A1492" s="36"/>
    </row>
    <row r="1493" spans="1:1">
      <c r="A1493" s="36"/>
    </row>
    <row r="1494" spans="1:1">
      <c r="A1494" s="36"/>
    </row>
    <row r="1495" spans="1:1">
      <c r="A1495" s="36"/>
    </row>
    <row r="1496" spans="1:1">
      <c r="A1496" s="36"/>
    </row>
    <row r="1497" spans="1:1">
      <c r="A1497" s="36"/>
    </row>
    <row r="1498" spans="1:1">
      <c r="A1498" s="36"/>
    </row>
    <row r="1499" spans="1:1">
      <c r="A1499" s="36"/>
    </row>
    <row r="1500" spans="1:1">
      <c r="A1500" s="36"/>
    </row>
    <row r="1501" spans="1:1">
      <c r="A1501" s="36"/>
    </row>
    <row r="1502" spans="1:1">
      <c r="A1502" s="36"/>
    </row>
    <row r="1503" spans="1:1">
      <c r="A1503" s="36"/>
    </row>
    <row r="1504" spans="1:1">
      <c r="A1504" s="36"/>
    </row>
    <row r="1505" spans="1:1">
      <c r="A1505" s="36"/>
    </row>
    <row r="1506" spans="1:1">
      <c r="A1506" s="36"/>
    </row>
    <row r="1507" spans="1:1">
      <c r="A1507" s="36"/>
    </row>
    <row r="1508" spans="1:1">
      <c r="A1508" s="36"/>
    </row>
    <row r="1509" spans="1:1">
      <c r="A1509" s="36"/>
    </row>
    <row r="1510" spans="1:1">
      <c r="A1510" s="36"/>
    </row>
    <row r="1511" spans="1:1">
      <c r="A1511" s="36"/>
    </row>
    <row r="1512" spans="1:1">
      <c r="A1512" s="36"/>
    </row>
    <row r="1513" spans="1:1">
      <c r="A1513" s="36"/>
    </row>
    <row r="1514" spans="1:1">
      <c r="A1514" s="36"/>
    </row>
    <row r="1515" spans="1:1">
      <c r="A1515" s="36"/>
    </row>
    <row r="1516" spans="1:1">
      <c r="A1516" s="36"/>
    </row>
    <row r="1517" spans="1:1">
      <c r="A1517" s="36"/>
    </row>
    <row r="1518" spans="1:1">
      <c r="A1518" s="36"/>
    </row>
    <row r="1519" spans="1:1">
      <c r="A1519" s="36"/>
    </row>
    <row r="1520" spans="1:1">
      <c r="A1520" s="36"/>
    </row>
    <row r="1521" spans="1:1">
      <c r="A1521" s="36"/>
    </row>
    <row r="1522" spans="1:1">
      <c r="A1522" s="36"/>
    </row>
    <row r="1523" spans="1:1">
      <c r="A1523" s="36"/>
    </row>
    <row r="1524" spans="1:1">
      <c r="A1524" s="36"/>
    </row>
    <row r="1525" spans="1:1">
      <c r="A1525" s="36"/>
    </row>
    <row r="1526" spans="1:1">
      <c r="A1526" s="36"/>
    </row>
    <row r="1527" spans="1:1">
      <c r="A1527" s="36"/>
    </row>
    <row r="1528" spans="1:1">
      <c r="A1528" s="36"/>
    </row>
    <row r="1529" spans="1:1">
      <c r="A1529" s="36"/>
    </row>
    <row r="1530" spans="1:1">
      <c r="A1530" s="36"/>
    </row>
    <row r="1531" spans="1:1">
      <c r="A1531" s="36"/>
    </row>
    <row r="1532" spans="1:1">
      <c r="A1532" s="36"/>
    </row>
    <row r="1533" spans="1:1">
      <c r="A1533" s="36"/>
    </row>
    <row r="1534" spans="1:1">
      <c r="A1534" s="36"/>
    </row>
    <row r="1535" spans="1:1">
      <c r="A1535" s="36"/>
    </row>
    <row r="1536" spans="1:1">
      <c r="A1536" s="36"/>
    </row>
    <row r="1537" spans="1:1">
      <c r="A1537" s="36"/>
    </row>
    <row r="1538" spans="1:1">
      <c r="A1538" s="36"/>
    </row>
    <row r="1539" spans="1:1">
      <c r="A1539" s="36"/>
    </row>
    <row r="1540" spans="1:1">
      <c r="A1540" s="36"/>
    </row>
    <row r="1541" spans="1:1">
      <c r="A1541" s="36"/>
    </row>
    <row r="1542" spans="1:1">
      <c r="A1542" s="36"/>
    </row>
    <row r="1543" spans="1:1">
      <c r="A1543" s="36"/>
    </row>
    <row r="1544" spans="1:1">
      <c r="A1544" s="36"/>
    </row>
    <row r="1545" spans="1:1">
      <c r="A1545" s="36"/>
    </row>
    <row r="1546" spans="1:1">
      <c r="A1546" s="36"/>
    </row>
    <row r="1547" spans="1:1">
      <c r="A1547" s="36"/>
    </row>
    <row r="1548" spans="1:1">
      <c r="A1548" s="36"/>
    </row>
    <row r="1549" spans="1:1">
      <c r="A1549" s="36"/>
    </row>
    <row r="1550" spans="1:1">
      <c r="A1550" s="36"/>
    </row>
    <row r="1551" spans="1:1">
      <c r="A1551" s="36"/>
    </row>
    <row r="1552" spans="1:1">
      <c r="A1552" s="36"/>
    </row>
    <row r="1553" spans="1:1">
      <c r="A1553" s="36"/>
    </row>
    <row r="1554" spans="1:1">
      <c r="A1554" s="36"/>
    </row>
    <row r="1555" spans="1:1">
      <c r="A1555" s="36"/>
    </row>
    <row r="1556" spans="1:1">
      <c r="A1556" s="36"/>
    </row>
    <row r="1557" spans="1:1">
      <c r="A1557" s="36"/>
    </row>
    <row r="1558" spans="1:1">
      <c r="A1558" s="36"/>
    </row>
    <row r="1559" spans="1:1">
      <c r="A1559" s="36"/>
    </row>
    <row r="1560" spans="1:1">
      <c r="A1560" s="36"/>
    </row>
    <row r="1561" spans="1:1">
      <c r="A1561" s="36"/>
    </row>
    <row r="1562" spans="1:1">
      <c r="A1562" s="36"/>
    </row>
    <row r="1563" spans="1:1">
      <c r="A1563" s="36"/>
    </row>
    <row r="1564" spans="1:1">
      <c r="A1564" s="36"/>
    </row>
    <row r="1565" spans="1:1">
      <c r="A1565" s="36"/>
    </row>
    <row r="1566" spans="1:1">
      <c r="A1566" s="36"/>
    </row>
    <row r="1567" spans="1:1">
      <c r="A1567" s="36"/>
    </row>
    <row r="1568" spans="1:1">
      <c r="A1568" s="36"/>
    </row>
    <row r="1569" spans="1:1">
      <c r="A1569" s="36"/>
    </row>
    <row r="1570" spans="1:1">
      <c r="A1570" s="36"/>
    </row>
    <row r="1571" spans="1:1">
      <c r="A1571" s="36"/>
    </row>
    <row r="1572" spans="1:1">
      <c r="A1572" s="36"/>
    </row>
    <row r="1573" spans="1:1">
      <c r="A1573" s="36"/>
    </row>
    <row r="1574" spans="1:1">
      <c r="A1574" s="36"/>
    </row>
    <row r="1575" spans="1:1">
      <c r="A1575" s="36"/>
    </row>
    <row r="1576" spans="1:1">
      <c r="A1576" s="36"/>
    </row>
    <row r="1577" spans="1:1">
      <c r="A1577" s="36"/>
    </row>
    <row r="1578" spans="1:1">
      <c r="A1578" s="36"/>
    </row>
    <row r="1579" spans="1:1">
      <c r="A1579" s="36"/>
    </row>
    <row r="1580" spans="1:1">
      <c r="A1580" s="36"/>
    </row>
    <row r="1581" spans="1:1">
      <c r="A1581" s="36"/>
    </row>
    <row r="1582" spans="1:1">
      <c r="A1582" s="36"/>
    </row>
    <row r="1583" spans="1:1">
      <c r="A1583" s="36"/>
    </row>
    <row r="1584" spans="1:1">
      <c r="A1584" s="36"/>
    </row>
    <row r="1585" spans="1:1">
      <c r="A1585" s="36"/>
    </row>
    <row r="1586" spans="1:1">
      <c r="A1586" s="36"/>
    </row>
    <row r="1587" spans="1:1">
      <c r="A1587" s="36"/>
    </row>
    <row r="1588" spans="1:1">
      <c r="A1588" s="36"/>
    </row>
    <row r="1589" spans="1:1">
      <c r="A1589" s="36"/>
    </row>
    <row r="1590" spans="1:1">
      <c r="A1590" s="36"/>
    </row>
    <row r="1591" spans="1:1">
      <c r="A1591" s="36"/>
    </row>
    <row r="1592" spans="1:1">
      <c r="A1592" s="36"/>
    </row>
    <row r="1593" spans="1:1">
      <c r="A1593" s="36"/>
    </row>
    <row r="1594" spans="1:1">
      <c r="A1594" s="36"/>
    </row>
    <row r="1595" spans="1:1">
      <c r="A1595" s="36"/>
    </row>
    <row r="1596" spans="1:1">
      <c r="A1596" s="36"/>
    </row>
    <row r="1597" spans="1:1">
      <c r="A1597" s="36"/>
    </row>
    <row r="1598" spans="1:1">
      <c r="A1598" s="36"/>
    </row>
    <row r="1599" spans="1:1">
      <c r="A1599" s="36"/>
    </row>
    <row r="1600" spans="1:1">
      <c r="A1600" s="36"/>
    </row>
    <row r="1601" spans="1:1">
      <c r="A1601" s="36"/>
    </row>
    <row r="1602" spans="1:1">
      <c r="A1602" s="36"/>
    </row>
    <row r="1603" spans="1:1">
      <c r="A1603" s="36"/>
    </row>
    <row r="1604" spans="1:1">
      <c r="A1604" s="36"/>
    </row>
    <row r="1605" spans="1:1">
      <c r="A1605" s="36"/>
    </row>
    <row r="1606" spans="1:1">
      <c r="A1606" s="36"/>
    </row>
    <row r="1607" spans="1:1">
      <c r="A1607" s="36"/>
    </row>
    <row r="1608" spans="1:1">
      <c r="A1608" s="36"/>
    </row>
    <row r="1609" spans="1:1">
      <c r="A1609" s="36"/>
    </row>
    <row r="1610" spans="1:1">
      <c r="A1610" s="36"/>
    </row>
    <row r="1611" spans="1:1">
      <c r="A1611" s="36"/>
    </row>
    <row r="1612" spans="1:1">
      <c r="A1612" s="36"/>
    </row>
    <row r="1613" spans="1:1">
      <c r="A1613" s="36"/>
    </row>
    <row r="1614" spans="1:1">
      <c r="A1614" s="36"/>
    </row>
    <row r="1615" spans="1:1">
      <c r="A1615" s="36"/>
    </row>
    <row r="1616" spans="1:1">
      <c r="A1616" s="36"/>
    </row>
    <row r="1617" spans="1:1">
      <c r="A1617" s="36"/>
    </row>
    <row r="1618" spans="1:1">
      <c r="A1618" s="36"/>
    </row>
    <row r="1619" spans="1:1">
      <c r="A1619" s="36"/>
    </row>
    <row r="1620" spans="1:1">
      <c r="A1620" s="36"/>
    </row>
    <row r="1621" spans="1:1">
      <c r="A1621" s="36"/>
    </row>
    <row r="1622" spans="1:1">
      <c r="A1622" s="36"/>
    </row>
    <row r="1623" spans="1:1">
      <c r="A1623" s="36"/>
    </row>
    <row r="1624" spans="1:1">
      <c r="A1624" s="36"/>
    </row>
    <row r="1625" spans="1:1">
      <c r="A1625" s="36"/>
    </row>
    <row r="1626" spans="1:1">
      <c r="A1626" s="36"/>
    </row>
    <row r="1627" spans="1:1">
      <c r="A1627" s="36"/>
    </row>
    <row r="1628" spans="1:1">
      <c r="A1628" s="36"/>
    </row>
    <row r="1629" spans="1:1">
      <c r="A1629" s="36"/>
    </row>
    <row r="1630" spans="1:1">
      <c r="A1630" s="36"/>
    </row>
    <row r="1631" spans="1:1">
      <c r="A1631" s="36"/>
    </row>
    <row r="1632" spans="1:1">
      <c r="A1632" s="36"/>
    </row>
    <row r="1633" spans="1:1">
      <c r="A1633" s="36"/>
    </row>
    <row r="1634" spans="1:1">
      <c r="A1634" s="36"/>
    </row>
    <row r="1635" spans="1:1">
      <c r="A1635" s="36"/>
    </row>
    <row r="1636" spans="1:1">
      <c r="A1636" s="36"/>
    </row>
    <row r="1637" spans="1:1">
      <c r="A1637" s="36"/>
    </row>
    <row r="1638" spans="1:1">
      <c r="A1638" s="36"/>
    </row>
    <row r="1639" spans="1:1">
      <c r="A1639" s="36"/>
    </row>
    <row r="1640" spans="1:1">
      <c r="A1640" s="36"/>
    </row>
    <row r="1641" spans="1:1">
      <c r="A1641" s="36"/>
    </row>
    <row r="1642" spans="1:1">
      <c r="A1642" s="36"/>
    </row>
    <row r="1643" spans="1:1">
      <c r="A1643" s="36"/>
    </row>
    <row r="1644" spans="1:1">
      <c r="A1644" s="36"/>
    </row>
    <row r="1645" spans="1:1">
      <c r="A1645" s="36"/>
    </row>
    <row r="1646" spans="1:1">
      <c r="A1646" s="36"/>
    </row>
    <row r="1647" spans="1:1">
      <c r="A1647" s="36"/>
    </row>
    <row r="1648" spans="1:1">
      <c r="A1648" s="36"/>
    </row>
    <row r="1649" spans="1:1">
      <c r="A1649" s="36"/>
    </row>
    <row r="1650" spans="1:1">
      <c r="A1650" s="36"/>
    </row>
    <row r="1651" spans="1:1">
      <c r="A1651" s="36"/>
    </row>
    <row r="1652" spans="1:1">
      <c r="A1652" s="36"/>
    </row>
    <row r="1653" spans="1:1">
      <c r="A1653" s="36"/>
    </row>
    <row r="1654" spans="1:1">
      <c r="A1654" s="36"/>
    </row>
    <row r="1655" spans="1:1">
      <c r="A1655" s="36"/>
    </row>
    <row r="1656" spans="1:1">
      <c r="A1656" s="36"/>
    </row>
    <row r="1657" spans="1:1">
      <c r="A1657" s="36"/>
    </row>
    <row r="1658" spans="1:1">
      <c r="A1658" s="36"/>
    </row>
    <row r="1659" spans="1:1">
      <c r="A1659" s="36"/>
    </row>
    <row r="1660" spans="1:1">
      <c r="A1660" s="36"/>
    </row>
    <row r="1661" spans="1:1">
      <c r="A1661" s="36"/>
    </row>
    <row r="1662" spans="1:1">
      <c r="A1662" s="36"/>
    </row>
    <row r="1663" spans="1:1">
      <c r="A1663" s="36"/>
    </row>
    <row r="1664" spans="1:1">
      <c r="A1664" s="36"/>
    </row>
    <row r="1665" spans="1:1">
      <c r="A1665" s="36"/>
    </row>
    <row r="1666" spans="1:1">
      <c r="A1666" s="36"/>
    </row>
    <row r="1667" spans="1:1">
      <c r="A1667" s="36"/>
    </row>
    <row r="1668" spans="1:1">
      <c r="A1668" s="36"/>
    </row>
    <row r="1669" spans="1:1">
      <c r="A1669" s="36"/>
    </row>
    <row r="1670" spans="1:1">
      <c r="A1670" s="36"/>
    </row>
    <row r="1671" spans="1:1">
      <c r="A1671" s="36"/>
    </row>
    <row r="1672" spans="1:1">
      <c r="A1672" s="36"/>
    </row>
    <row r="1673" spans="1:1">
      <c r="A1673" s="36"/>
    </row>
    <row r="1674" spans="1:1">
      <c r="A1674" s="36"/>
    </row>
    <row r="1675" spans="1:1">
      <c r="A1675" s="36"/>
    </row>
    <row r="1676" spans="1:1">
      <c r="A1676" s="36"/>
    </row>
    <row r="1677" spans="1:1">
      <c r="A1677" s="36"/>
    </row>
    <row r="1678" spans="1:1">
      <c r="A1678" s="36"/>
    </row>
    <row r="1679" spans="1:1">
      <c r="A1679" s="36"/>
    </row>
    <row r="1680" spans="1:1">
      <c r="A1680" s="36"/>
    </row>
    <row r="1681" spans="1:1">
      <c r="A1681" s="36"/>
    </row>
    <row r="1682" spans="1:1">
      <c r="A1682" s="36"/>
    </row>
    <row r="1683" spans="1:1">
      <c r="A1683" s="36"/>
    </row>
    <row r="1684" spans="1:1">
      <c r="A1684" s="36"/>
    </row>
    <row r="1685" spans="1:1">
      <c r="A1685" s="36"/>
    </row>
    <row r="1686" spans="1:1">
      <c r="A1686" s="36"/>
    </row>
    <row r="1687" spans="1:1">
      <c r="A1687" s="36"/>
    </row>
    <row r="1688" spans="1:1">
      <c r="A1688" s="36"/>
    </row>
    <row r="1689" spans="1:1">
      <c r="A1689" s="36"/>
    </row>
    <row r="1690" spans="1:1">
      <c r="A1690" s="36"/>
    </row>
    <row r="1691" spans="1:1">
      <c r="A1691" s="36"/>
    </row>
    <row r="1692" spans="1:1">
      <c r="A1692" s="36"/>
    </row>
    <row r="1693" spans="1:1">
      <c r="A1693" s="36"/>
    </row>
    <row r="1694" spans="1:1">
      <c r="A1694" s="36"/>
    </row>
    <row r="1695" spans="1:1">
      <c r="A1695" s="36"/>
    </row>
    <row r="1696" spans="1:1">
      <c r="A1696" s="36"/>
    </row>
    <row r="1697" spans="1:1">
      <c r="A1697" s="36"/>
    </row>
    <row r="1698" spans="1:1">
      <c r="A1698" s="36"/>
    </row>
    <row r="1699" spans="1:1">
      <c r="A1699" s="36"/>
    </row>
    <row r="1700" spans="1:1">
      <c r="A1700" s="36"/>
    </row>
    <row r="1701" spans="1:1">
      <c r="A1701" s="36"/>
    </row>
    <row r="1702" spans="1:1">
      <c r="A1702" s="36"/>
    </row>
    <row r="1703" spans="1:1">
      <c r="A1703" s="36"/>
    </row>
    <row r="1704" spans="1:1">
      <c r="A1704" s="36"/>
    </row>
    <row r="1705" spans="1:1">
      <c r="A1705" s="36"/>
    </row>
    <row r="1706" spans="1:1">
      <c r="A1706" s="36"/>
    </row>
    <row r="1707" spans="1:1">
      <c r="A1707" s="36"/>
    </row>
    <row r="1708" spans="1:1">
      <c r="A1708" s="36"/>
    </row>
    <row r="1709" spans="1:1">
      <c r="A1709" s="36"/>
    </row>
    <row r="1710" spans="1:1">
      <c r="A1710" s="36"/>
    </row>
    <row r="1711" spans="1:1">
      <c r="A1711" s="36"/>
    </row>
    <row r="1712" spans="1:1">
      <c r="A1712" s="36"/>
    </row>
    <row r="1713" spans="1:1">
      <c r="A1713" s="36"/>
    </row>
    <row r="1714" spans="1:1">
      <c r="A1714" s="36"/>
    </row>
    <row r="1715" spans="1:1">
      <c r="A1715" s="36"/>
    </row>
    <row r="1716" spans="1:1">
      <c r="A1716" s="36"/>
    </row>
    <row r="1717" spans="1:1">
      <c r="A1717" s="36"/>
    </row>
    <row r="1718" spans="1:1">
      <c r="A1718" s="36"/>
    </row>
    <row r="1719" spans="1:1">
      <c r="A1719" s="36"/>
    </row>
    <row r="1720" spans="1:1">
      <c r="A1720" s="36"/>
    </row>
    <row r="1721" spans="1:1">
      <c r="A1721" s="36"/>
    </row>
    <row r="1722" spans="1:1">
      <c r="A1722" s="36"/>
    </row>
    <row r="1723" spans="1:1">
      <c r="A1723" s="36"/>
    </row>
    <row r="1724" spans="1:1">
      <c r="A1724" s="36"/>
    </row>
    <row r="1725" spans="1:1">
      <c r="A1725" s="36"/>
    </row>
    <row r="1726" spans="1:1">
      <c r="A1726" s="36"/>
    </row>
    <row r="1727" spans="1:1">
      <c r="A1727" s="36"/>
    </row>
    <row r="1728" spans="1:1">
      <c r="A1728" s="36"/>
    </row>
    <row r="1729" spans="1:1">
      <c r="A1729" s="36"/>
    </row>
    <row r="1730" spans="1:1">
      <c r="A1730" s="36"/>
    </row>
    <row r="1731" spans="1:1">
      <c r="A1731" s="36"/>
    </row>
    <row r="1732" spans="1:1">
      <c r="A1732" s="36"/>
    </row>
    <row r="1733" spans="1:1">
      <c r="A1733" s="36"/>
    </row>
    <row r="1734" spans="1:1">
      <c r="A1734" s="36"/>
    </row>
    <row r="1735" spans="1:1">
      <c r="A1735" s="36"/>
    </row>
    <row r="1736" spans="1:1">
      <c r="A1736" s="36"/>
    </row>
    <row r="1737" spans="1:1">
      <c r="A1737" s="36"/>
    </row>
    <row r="1738" spans="1:1">
      <c r="A1738" s="36"/>
    </row>
    <row r="1739" spans="1:1">
      <c r="A1739" s="36"/>
    </row>
    <row r="1740" spans="1:1">
      <c r="A1740" s="36"/>
    </row>
    <row r="1741" spans="1:1">
      <c r="A1741" s="36"/>
    </row>
    <row r="1742" spans="1:1">
      <c r="A1742" s="36"/>
    </row>
    <row r="1743" spans="1:1">
      <c r="A1743" s="36"/>
    </row>
    <row r="1744" spans="1:1">
      <c r="A1744" s="36"/>
    </row>
    <row r="1745" spans="1:1">
      <c r="A1745" s="36"/>
    </row>
    <row r="1746" spans="1:1">
      <c r="A1746" s="36"/>
    </row>
    <row r="1747" spans="1:1">
      <c r="A1747" s="36"/>
    </row>
    <row r="1748" spans="1:1">
      <c r="A1748" s="36"/>
    </row>
    <row r="1749" spans="1:1">
      <c r="A1749" s="36"/>
    </row>
    <row r="1750" spans="1:1">
      <c r="A1750" s="36"/>
    </row>
    <row r="1751" spans="1:1">
      <c r="A1751" s="36"/>
    </row>
    <row r="1752" spans="1:1">
      <c r="A1752" s="36"/>
    </row>
    <row r="1753" spans="1:1">
      <c r="A1753" s="36"/>
    </row>
    <row r="1754" spans="1:1">
      <c r="A1754" s="36"/>
    </row>
    <row r="1755" spans="1:1">
      <c r="A1755" s="36"/>
    </row>
    <row r="1756" spans="1:1">
      <c r="A1756" s="36"/>
    </row>
    <row r="1757" spans="1:1">
      <c r="A1757" s="36"/>
    </row>
    <row r="1758" spans="1:1">
      <c r="A1758" s="36"/>
    </row>
    <row r="1759" spans="1:1">
      <c r="A1759" s="36"/>
    </row>
    <row r="1760" spans="1:1">
      <c r="A1760" s="36"/>
    </row>
    <row r="1761" spans="1:1">
      <c r="A1761" s="36"/>
    </row>
    <row r="1762" spans="1:1">
      <c r="A1762" s="36"/>
    </row>
    <row r="1763" spans="1:1">
      <c r="A1763" s="36"/>
    </row>
    <row r="1764" spans="1:1">
      <c r="A1764" s="36"/>
    </row>
    <row r="1765" spans="1:1">
      <c r="A1765" s="36"/>
    </row>
    <row r="1766" spans="1:1">
      <c r="A1766" s="36"/>
    </row>
    <row r="1767" spans="1:1">
      <c r="A1767" s="36"/>
    </row>
    <row r="1768" spans="1:1">
      <c r="A1768" s="36"/>
    </row>
    <row r="1769" spans="1:1">
      <c r="A1769" s="36"/>
    </row>
    <row r="1770" spans="1:1">
      <c r="A1770" s="36"/>
    </row>
    <row r="1771" spans="1:1">
      <c r="A1771" s="36"/>
    </row>
    <row r="1772" spans="1:1">
      <c r="A1772" s="36"/>
    </row>
    <row r="1773" spans="1:1">
      <c r="A1773" s="36"/>
    </row>
    <row r="1774" spans="1:1">
      <c r="A1774" s="36"/>
    </row>
    <row r="1775" spans="1:1">
      <c r="A1775" s="36"/>
    </row>
    <row r="1776" spans="1:1">
      <c r="A1776" s="36"/>
    </row>
    <row r="1777" spans="1:1">
      <c r="A1777" s="36"/>
    </row>
    <row r="1778" spans="1:1">
      <c r="A1778" s="36"/>
    </row>
    <row r="1779" spans="1:1">
      <c r="A1779" s="36"/>
    </row>
    <row r="1780" spans="1:1">
      <c r="A1780" s="36"/>
    </row>
    <row r="1781" spans="1:1">
      <c r="A1781" s="36"/>
    </row>
    <row r="1782" spans="1:1">
      <c r="A1782" s="36"/>
    </row>
    <row r="1783" spans="1:1">
      <c r="A1783" s="36"/>
    </row>
    <row r="1784" spans="1:1">
      <c r="A1784" s="36"/>
    </row>
    <row r="1785" spans="1:1">
      <c r="A1785" s="36"/>
    </row>
    <row r="1786" spans="1:1">
      <c r="A1786" s="36"/>
    </row>
    <row r="1787" spans="1:1">
      <c r="A1787" s="36"/>
    </row>
    <row r="1788" spans="1:1">
      <c r="A1788" s="36"/>
    </row>
    <row r="1789" spans="1:1">
      <c r="A1789" s="36"/>
    </row>
    <row r="1790" spans="1:1">
      <c r="A1790" s="36"/>
    </row>
    <row r="1791" spans="1:1">
      <c r="A1791" s="36"/>
    </row>
    <row r="1792" spans="1:1">
      <c r="A1792" s="36"/>
    </row>
    <row r="1793" spans="1:1">
      <c r="A1793" s="36"/>
    </row>
    <row r="1794" spans="1:1">
      <c r="A1794" s="36"/>
    </row>
    <row r="1795" spans="1:1">
      <c r="A1795" s="36"/>
    </row>
    <row r="1796" spans="1:1">
      <c r="A1796" s="36"/>
    </row>
    <row r="1797" spans="1:1">
      <c r="A1797" s="36"/>
    </row>
    <row r="1798" spans="1:1">
      <c r="A1798" s="36"/>
    </row>
    <row r="1799" spans="1:1">
      <c r="A1799" s="36"/>
    </row>
    <row r="1800" spans="1:1">
      <c r="A1800" s="36"/>
    </row>
    <row r="1801" spans="1:1">
      <c r="A1801" s="36"/>
    </row>
    <row r="1802" spans="1:1">
      <c r="A1802" s="36"/>
    </row>
    <row r="1803" spans="1:1">
      <c r="A1803" s="36"/>
    </row>
    <row r="1804" spans="1:1">
      <c r="A1804" s="36"/>
    </row>
    <row r="1805" spans="1:1">
      <c r="A1805" s="36"/>
    </row>
    <row r="1806" spans="1:1">
      <c r="A1806" s="36"/>
    </row>
    <row r="1807" spans="1:1">
      <c r="A1807" s="36"/>
    </row>
    <row r="1808" spans="1:1">
      <c r="A1808" s="36"/>
    </row>
    <row r="1809" spans="1:1">
      <c r="A1809" s="36"/>
    </row>
    <row r="1810" spans="1:1">
      <c r="A1810" s="36"/>
    </row>
    <row r="1811" spans="1:1">
      <c r="A1811" s="36"/>
    </row>
    <row r="1812" spans="1:1">
      <c r="A1812" s="36"/>
    </row>
    <row r="1813" spans="1:1">
      <c r="A1813" s="36"/>
    </row>
    <row r="1814" spans="1:1">
      <c r="A1814" s="36"/>
    </row>
    <row r="1815" spans="1:1">
      <c r="A1815" s="36"/>
    </row>
    <row r="1816" spans="1:1">
      <c r="A1816" s="36"/>
    </row>
    <row r="1817" spans="1:1">
      <c r="A1817" s="36"/>
    </row>
    <row r="1818" spans="1:1">
      <c r="A1818" s="36"/>
    </row>
    <row r="1819" spans="1:1">
      <c r="A1819" s="36"/>
    </row>
    <row r="1820" spans="1:1">
      <c r="A1820" s="36"/>
    </row>
    <row r="1821" spans="1:1">
      <c r="A1821" s="36"/>
    </row>
    <row r="1822" spans="1:1">
      <c r="A1822" s="36"/>
    </row>
    <row r="1823" spans="1:1">
      <c r="A1823" s="36"/>
    </row>
    <row r="1824" spans="1:1">
      <c r="A1824" s="36"/>
    </row>
    <row r="1825" spans="1:1">
      <c r="A1825" s="36"/>
    </row>
    <row r="1826" spans="1:1">
      <c r="A1826" s="36"/>
    </row>
    <row r="1827" spans="1:1">
      <c r="A1827" s="36"/>
    </row>
    <row r="1828" spans="1:1">
      <c r="A1828" s="36"/>
    </row>
    <row r="1829" spans="1:1">
      <c r="A1829" s="36"/>
    </row>
    <row r="1830" spans="1:1">
      <c r="A1830" s="36"/>
    </row>
    <row r="1831" spans="1:1">
      <c r="A1831" s="36"/>
    </row>
    <row r="1832" spans="1:1">
      <c r="A1832" s="36"/>
    </row>
    <row r="1833" spans="1:1">
      <c r="A1833" s="36"/>
    </row>
    <row r="1834" spans="1:1">
      <c r="A1834" s="36"/>
    </row>
    <row r="1835" spans="1:1">
      <c r="A1835" s="36"/>
    </row>
    <row r="1836" spans="1:1">
      <c r="A1836" s="36"/>
    </row>
    <row r="1837" spans="1:1">
      <c r="A1837" s="36"/>
    </row>
    <row r="1838" spans="1:1">
      <c r="A1838" s="36"/>
    </row>
    <row r="1839" spans="1:1">
      <c r="A1839" s="36"/>
    </row>
    <row r="1840" spans="1:1">
      <c r="A1840" s="36"/>
    </row>
    <row r="1841" spans="1:1">
      <c r="A1841" s="36"/>
    </row>
    <row r="1842" spans="1:1">
      <c r="A1842" s="36"/>
    </row>
    <row r="1843" spans="1:1">
      <c r="A1843" s="36"/>
    </row>
    <row r="1844" spans="1:1">
      <c r="A1844" s="36"/>
    </row>
    <row r="1845" spans="1:1">
      <c r="A1845" s="36"/>
    </row>
    <row r="1846" spans="1:1">
      <c r="A1846" s="36"/>
    </row>
    <row r="1847" spans="1:1">
      <c r="A1847" s="36"/>
    </row>
    <row r="1848" spans="1:1">
      <c r="A1848" s="36"/>
    </row>
    <row r="1849" spans="1:1">
      <c r="A1849" s="36"/>
    </row>
    <row r="1850" spans="1:1">
      <c r="A1850" s="36"/>
    </row>
    <row r="1851" spans="1:1">
      <c r="A1851" s="36"/>
    </row>
    <row r="1852" spans="1:1">
      <c r="A1852" s="36"/>
    </row>
    <row r="1853" spans="1:1">
      <c r="A1853" s="36"/>
    </row>
    <row r="1854" spans="1:1">
      <c r="A1854" s="36"/>
    </row>
    <row r="1855" spans="1:1">
      <c r="A1855" s="36"/>
    </row>
    <row r="1856" spans="1:1">
      <c r="A1856" s="36"/>
    </row>
    <row r="1857" spans="1:1">
      <c r="A1857" s="36"/>
    </row>
    <row r="1858" spans="1:1">
      <c r="A1858" s="36"/>
    </row>
    <row r="1859" spans="1:1">
      <c r="A1859" s="36"/>
    </row>
    <row r="1860" spans="1:1">
      <c r="A1860" s="36"/>
    </row>
    <row r="1861" spans="1:1">
      <c r="A1861" s="36"/>
    </row>
    <row r="1862" spans="1:1">
      <c r="A1862" s="36"/>
    </row>
    <row r="1863" spans="1:1">
      <c r="A1863" s="36"/>
    </row>
    <row r="1864" spans="1:1">
      <c r="A1864" s="36"/>
    </row>
    <row r="1865" spans="1:1">
      <c r="A1865" s="36"/>
    </row>
    <row r="1866" spans="1:1">
      <c r="A1866" s="36"/>
    </row>
    <row r="1867" spans="1:1">
      <c r="A1867" s="36"/>
    </row>
    <row r="1868" spans="1:1">
      <c r="A1868" s="36"/>
    </row>
    <row r="1869" spans="1:1">
      <c r="A1869" s="36"/>
    </row>
    <row r="1870" spans="1:1">
      <c r="A1870" s="36"/>
    </row>
    <row r="1871" spans="1:1">
      <c r="A1871" s="36"/>
    </row>
    <row r="1872" spans="1:1">
      <c r="A1872" s="36"/>
    </row>
    <row r="1873" spans="1:1">
      <c r="A1873" s="36"/>
    </row>
    <row r="1874" spans="1:1">
      <c r="A1874" s="36"/>
    </row>
    <row r="1875" spans="1:1">
      <c r="A1875" s="36"/>
    </row>
    <row r="1876" spans="1:1">
      <c r="A1876" s="36"/>
    </row>
    <row r="1877" spans="1:1">
      <c r="A1877" s="36"/>
    </row>
    <row r="1878" spans="1:1">
      <c r="A1878" s="36"/>
    </row>
    <row r="1879" spans="1:1">
      <c r="A1879" s="36"/>
    </row>
    <row r="1880" spans="1:1">
      <c r="A1880" s="36"/>
    </row>
    <row r="1881" spans="1:1">
      <c r="A1881" s="36"/>
    </row>
    <row r="1882" spans="1:1">
      <c r="A1882" s="36"/>
    </row>
    <row r="1883" spans="1:1">
      <c r="A1883" s="36"/>
    </row>
    <row r="1884" spans="1:1">
      <c r="A1884" s="36"/>
    </row>
    <row r="1885" spans="1:1">
      <c r="A1885" s="36"/>
    </row>
    <row r="1886" spans="1:1">
      <c r="A1886" s="36"/>
    </row>
    <row r="1887" spans="1:1">
      <c r="A1887" s="36"/>
    </row>
    <row r="1888" spans="1:1">
      <c r="A1888" s="36"/>
    </row>
    <row r="1889" spans="1:1">
      <c r="A1889" s="36"/>
    </row>
    <row r="1890" spans="1:1">
      <c r="A1890" s="36"/>
    </row>
    <row r="1891" spans="1:1">
      <c r="A1891" s="36"/>
    </row>
    <row r="1892" spans="1:1">
      <c r="A1892" s="36"/>
    </row>
    <row r="1893" spans="1:1">
      <c r="A1893" s="36"/>
    </row>
    <row r="1894" spans="1:1">
      <c r="A1894" s="36"/>
    </row>
    <row r="1895" spans="1:1">
      <c r="A1895" s="36"/>
    </row>
    <row r="1896" spans="1:1">
      <c r="A1896" s="36"/>
    </row>
    <row r="1897" spans="1:1">
      <c r="A1897" s="36"/>
    </row>
    <row r="1898" spans="1:1">
      <c r="A1898" s="36"/>
    </row>
    <row r="1899" spans="1:1">
      <c r="A1899" s="36"/>
    </row>
    <row r="1900" spans="1:1">
      <c r="A1900" s="36"/>
    </row>
    <row r="1901" spans="1:1">
      <c r="A1901" s="36"/>
    </row>
    <row r="1902" spans="1:1">
      <c r="A1902" s="36"/>
    </row>
    <row r="1903" spans="1:1">
      <c r="A1903" s="36"/>
    </row>
    <row r="1904" spans="1:1">
      <c r="A1904" s="36"/>
    </row>
    <row r="1905" spans="1:1">
      <c r="A1905" s="36"/>
    </row>
    <row r="1906" spans="1:1">
      <c r="A1906" s="36"/>
    </row>
    <row r="1907" spans="1:1">
      <c r="A1907" s="36"/>
    </row>
    <row r="1908" spans="1:1">
      <c r="A1908" s="36"/>
    </row>
    <row r="1909" spans="1:1">
      <c r="A1909" s="36"/>
    </row>
    <row r="1910" spans="1:1">
      <c r="A1910" s="36"/>
    </row>
    <row r="1911" spans="1:1">
      <c r="A1911" s="36"/>
    </row>
    <row r="1912" spans="1:1">
      <c r="A1912" s="36"/>
    </row>
    <row r="1913" spans="1:1">
      <c r="A1913" s="36"/>
    </row>
    <row r="1914" spans="1:1">
      <c r="A1914" s="36"/>
    </row>
    <row r="1915" spans="1:1">
      <c r="A1915" s="36"/>
    </row>
    <row r="1916" spans="1:1">
      <c r="A1916" s="36"/>
    </row>
    <row r="1917" spans="1:1">
      <c r="A1917" s="36"/>
    </row>
    <row r="1918" spans="1:1">
      <c r="A1918" s="36"/>
    </row>
    <row r="1919" spans="1:1">
      <c r="A1919" s="36"/>
    </row>
    <row r="1920" spans="1:1">
      <c r="A1920" s="36"/>
    </row>
    <row r="1921" spans="1:1">
      <c r="A1921" s="36"/>
    </row>
    <row r="1922" spans="1:1">
      <c r="A1922" s="36"/>
    </row>
    <row r="1923" spans="1:1">
      <c r="A1923" s="36"/>
    </row>
    <row r="1924" spans="1:1">
      <c r="A1924" s="36"/>
    </row>
    <row r="1925" spans="1:1">
      <c r="A1925" s="36"/>
    </row>
    <row r="1926" spans="1:1">
      <c r="A1926" s="36"/>
    </row>
    <row r="1927" spans="1:1">
      <c r="A1927" s="36"/>
    </row>
    <row r="1928" spans="1:1">
      <c r="A1928" s="36"/>
    </row>
    <row r="1929" spans="1:1">
      <c r="A1929" s="36"/>
    </row>
    <row r="1930" spans="1:1">
      <c r="A1930" s="36"/>
    </row>
    <row r="1931" spans="1:1">
      <c r="A1931" s="36"/>
    </row>
    <row r="1932" spans="1:1">
      <c r="A1932" s="36"/>
    </row>
    <row r="1933" spans="1:1">
      <c r="A1933" s="36"/>
    </row>
    <row r="1934" spans="1:1">
      <c r="A1934" s="36"/>
    </row>
    <row r="1935" spans="1:1">
      <c r="A1935" s="36"/>
    </row>
    <row r="1936" spans="1:1">
      <c r="A1936" s="36"/>
    </row>
    <row r="1937" spans="1:1">
      <c r="A1937" s="36"/>
    </row>
    <row r="1938" spans="1:1">
      <c r="A1938" s="36"/>
    </row>
    <row r="1939" spans="1:1">
      <c r="A1939" s="36"/>
    </row>
    <row r="1940" spans="1:1">
      <c r="A1940" s="36"/>
    </row>
    <row r="1941" spans="1:1">
      <c r="A1941" s="36"/>
    </row>
    <row r="1942" spans="1:1">
      <c r="A1942" s="36"/>
    </row>
    <row r="1943" spans="1:1">
      <c r="A1943" s="36"/>
    </row>
    <row r="1944" spans="1:1">
      <c r="A1944" s="36"/>
    </row>
    <row r="1945" spans="1:1">
      <c r="A1945" s="36"/>
    </row>
    <row r="1946" spans="1:1">
      <c r="A1946" s="36"/>
    </row>
    <row r="1947" spans="1:1">
      <c r="A1947" s="36"/>
    </row>
    <row r="1948" spans="1:1">
      <c r="A1948" s="36"/>
    </row>
    <row r="1949" spans="1:1">
      <c r="A1949" s="36"/>
    </row>
    <row r="1950" spans="1:1">
      <c r="A1950" s="36"/>
    </row>
    <row r="1951" spans="1:1">
      <c r="A1951" s="36"/>
    </row>
    <row r="1952" spans="1:1">
      <c r="A1952" s="36"/>
    </row>
    <row r="1953" spans="1:1">
      <c r="A1953" s="36"/>
    </row>
    <row r="1954" spans="1:1">
      <c r="A1954" s="36"/>
    </row>
    <row r="1955" spans="1:1">
      <c r="A1955" s="36"/>
    </row>
    <row r="1956" spans="1:1">
      <c r="A1956" s="36"/>
    </row>
    <row r="1957" spans="1:1">
      <c r="A1957" s="36"/>
    </row>
    <row r="1958" spans="1:1">
      <c r="A1958" s="36"/>
    </row>
    <row r="1959" spans="1:1">
      <c r="A1959" s="36"/>
    </row>
    <row r="1960" spans="1:1">
      <c r="A1960" s="36"/>
    </row>
    <row r="1961" spans="1:1">
      <c r="A1961" s="36"/>
    </row>
    <row r="1962" spans="1:1">
      <c r="A1962" s="36"/>
    </row>
    <row r="1963" spans="1:1">
      <c r="A1963" s="36"/>
    </row>
    <row r="1964" spans="1:1">
      <c r="A1964" s="36"/>
    </row>
    <row r="1965" spans="1:1">
      <c r="A1965" s="36"/>
    </row>
    <row r="1966" spans="1:1">
      <c r="A1966" s="36"/>
    </row>
    <row r="1967" spans="1:1">
      <c r="A1967" s="36"/>
    </row>
    <row r="1968" spans="1:1">
      <c r="A1968" s="36"/>
    </row>
    <row r="1969" spans="1:1">
      <c r="A1969" s="36"/>
    </row>
    <row r="1970" spans="1:1">
      <c r="A1970" s="36"/>
    </row>
    <row r="1971" spans="1:1">
      <c r="A1971" s="36"/>
    </row>
    <row r="1972" spans="1:1">
      <c r="A1972" s="36"/>
    </row>
    <row r="1973" spans="1:1">
      <c r="A1973" s="36"/>
    </row>
    <row r="1974" spans="1:1">
      <c r="A1974" s="36"/>
    </row>
    <row r="1975" spans="1:1">
      <c r="A1975" s="36"/>
    </row>
    <row r="1976" spans="1:1">
      <c r="A1976" s="36"/>
    </row>
    <row r="1977" spans="1:1">
      <c r="A1977" s="36"/>
    </row>
    <row r="1978" spans="1:1">
      <c r="A1978" s="36"/>
    </row>
    <row r="1979" spans="1:1">
      <c r="A1979" s="36"/>
    </row>
    <row r="1980" spans="1:1">
      <c r="A1980" s="36"/>
    </row>
    <row r="1981" spans="1:1">
      <c r="A1981" s="36"/>
    </row>
    <row r="1982" spans="1:1">
      <c r="A1982" s="36"/>
    </row>
    <row r="1983" spans="1:1">
      <c r="A1983" s="36"/>
    </row>
    <row r="1984" spans="1:1">
      <c r="A1984" s="36"/>
    </row>
    <row r="1985" spans="1:1">
      <c r="A1985" s="36"/>
    </row>
    <row r="1986" spans="1:1">
      <c r="A1986" s="36"/>
    </row>
    <row r="1987" spans="1:1">
      <c r="A1987" s="36"/>
    </row>
    <row r="1988" spans="1:1">
      <c r="A1988" s="36"/>
    </row>
    <row r="1989" spans="1:1">
      <c r="A1989" s="36"/>
    </row>
    <row r="1990" spans="1:1">
      <c r="A1990" s="36"/>
    </row>
    <row r="1991" spans="1:1">
      <c r="A1991" s="36"/>
    </row>
    <row r="1992" spans="1:1">
      <c r="A1992" s="36"/>
    </row>
    <row r="1993" spans="1:1">
      <c r="A1993" s="36"/>
    </row>
    <row r="1994" spans="1:1">
      <c r="A1994" s="36"/>
    </row>
    <row r="1995" spans="1:1">
      <c r="A1995" s="36"/>
    </row>
    <row r="1996" spans="1:1">
      <c r="A1996" s="36"/>
    </row>
    <row r="1997" spans="1:1">
      <c r="A1997" s="36"/>
    </row>
    <row r="1998" spans="1:1">
      <c r="A1998" s="36"/>
    </row>
    <row r="1999" spans="1:1">
      <c r="A1999" s="36"/>
    </row>
    <row r="2000" spans="1:1">
      <c r="A2000" s="36"/>
    </row>
    <row r="2001" spans="1:1">
      <c r="A2001" s="36"/>
    </row>
    <row r="2002" spans="1:1">
      <c r="A2002" s="36"/>
    </row>
    <row r="2003" spans="1:1">
      <c r="A2003" s="36"/>
    </row>
    <row r="2004" spans="1:1">
      <c r="A2004" s="36"/>
    </row>
    <row r="2005" spans="1:1">
      <c r="A2005" s="36"/>
    </row>
    <row r="2006" spans="1:1">
      <c r="A2006" s="36"/>
    </row>
    <row r="2007" spans="1:1">
      <c r="A2007" s="36"/>
    </row>
    <row r="2008" spans="1:1">
      <c r="A2008" s="36"/>
    </row>
    <row r="2009" spans="1:1">
      <c r="A2009" s="36"/>
    </row>
    <row r="2010" spans="1:1">
      <c r="A2010" s="36"/>
    </row>
    <row r="2011" spans="1:1">
      <c r="A2011" s="36"/>
    </row>
    <row r="2012" spans="1:1">
      <c r="A2012" s="36"/>
    </row>
    <row r="2013" spans="1:1">
      <c r="A2013" s="36"/>
    </row>
    <row r="2014" spans="1:1">
      <c r="A2014" s="36"/>
    </row>
    <row r="2015" spans="1:1">
      <c r="A2015" s="36"/>
    </row>
    <row r="2016" spans="1:1">
      <c r="A2016" s="36"/>
    </row>
    <row r="2017" spans="1:1">
      <c r="A2017" s="36"/>
    </row>
    <row r="2018" spans="1:1">
      <c r="A2018" s="36"/>
    </row>
    <row r="2019" spans="1:1">
      <c r="A2019" s="36"/>
    </row>
    <row r="2020" spans="1:1">
      <c r="A2020" s="36"/>
    </row>
    <row r="2021" spans="1:1">
      <c r="A2021" s="36"/>
    </row>
    <row r="2022" spans="1:1">
      <c r="A2022" s="36"/>
    </row>
    <row r="2023" spans="1:1">
      <c r="A2023" s="36"/>
    </row>
    <row r="2024" spans="1:1">
      <c r="A2024" s="36"/>
    </row>
    <row r="2025" spans="1:1">
      <c r="A2025" s="36"/>
    </row>
    <row r="2026" spans="1:1">
      <c r="A2026" s="36"/>
    </row>
    <row r="2027" spans="1:1">
      <c r="A2027" s="36"/>
    </row>
    <row r="2028" spans="1:1">
      <c r="A2028" s="36"/>
    </row>
    <row r="2029" spans="1:1">
      <c r="A2029" s="36"/>
    </row>
    <row r="2030" spans="1:1">
      <c r="A2030" s="36"/>
    </row>
    <row r="2031" spans="1:1">
      <c r="A2031" s="36"/>
    </row>
    <row r="2032" spans="1:1">
      <c r="A2032" s="36"/>
    </row>
    <row r="2033" spans="1:1">
      <c r="A2033" s="36"/>
    </row>
    <row r="2034" spans="1:1">
      <c r="A2034" s="36"/>
    </row>
    <row r="2035" spans="1:1">
      <c r="A2035" s="36"/>
    </row>
    <row r="2036" spans="1:1">
      <c r="A2036" s="36"/>
    </row>
    <row r="2037" spans="1:1">
      <c r="A2037" s="36"/>
    </row>
    <row r="2038" spans="1:1">
      <c r="A2038" s="36"/>
    </row>
    <row r="2039" spans="1:1">
      <c r="A2039" s="36"/>
    </row>
    <row r="2040" spans="1:1">
      <c r="A2040" s="36"/>
    </row>
    <row r="2041" spans="1:1">
      <c r="A2041" s="36"/>
    </row>
    <row r="2042" spans="1:1">
      <c r="A2042" s="36"/>
    </row>
    <row r="2043" spans="1:1">
      <c r="A2043" s="36"/>
    </row>
    <row r="2044" spans="1:1">
      <c r="A2044" s="36"/>
    </row>
    <row r="2045" spans="1:1">
      <c r="A2045" s="36"/>
    </row>
    <row r="2046" spans="1:1">
      <c r="A2046" s="36"/>
    </row>
    <row r="2047" spans="1:1">
      <c r="A2047" s="36"/>
    </row>
    <row r="2048" spans="1:1">
      <c r="A2048" s="36"/>
    </row>
    <row r="2049" spans="1:1">
      <c r="A2049" s="36"/>
    </row>
    <row r="2050" spans="1:1">
      <c r="A2050" s="36"/>
    </row>
    <row r="2051" spans="1:1">
      <c r="A2051" s="36"/>
    </row>
    <row r="2052" spans="1:1">
      <c r="A2052" s="36"/>
    </row>
    <row r="2053" spans="1:1">
      <c r="A2053" s="36"/>
    </row>
    <row r="2054" spans="1:1">
      <c r="A2054" s="36"/>
    </row>
    <row r="2055" spans="1:1">
      <c r="A2055" s="36"/>
    </row>
    <row r="2056" spans="1:1">
      <c r="A2056" s="36"/>
    </row>
    <row r="2057" spans="1:1">
      <c r="A2057" s="36"/>
    </row>
    <row r="2058" spans="1:1">
      <c r="A2058" s="36"/>
    </row>
    <row r="2059" spans="1:1">
      <c r="A2059" s="36"/>
    </row>
    <row r="2060" spans="1:1">
      <c r="A2060" s="36"/>
    </row>
    <row r="2061" spans="1:1">
      <c r="A2061" s="36"/>
    </row>
    <row r="2062" spans="1:1">
      <c r="A2062" s="36"/>
    </row>
    <row r="2063" spans="1:1">
      <c r="A2063" s="36"/>
    </row>
    <row r="2064" spans="1:1">
      <c r="A2064" s="36"/>
    </row>
    <row r="2065" spans="1:1">
      <c r="A2065" s="36"/>
    </row>
    <row r="2066" spans="1:1">
      <c r="A2066" s="36"/>
    </row>
    <row r="2067" spans="1:1">
      <c r="A2067" s="36"/>
    </row>
    <row r="2068" spans="1:1">
      <c r="A2068" s="36"/>
    </row>
    <row r="2069" spans="1:1">
      <c r="A2069" s="36"/>
    </row>
    <row r="2070" spans="1:1">
      <c r="A2070" s="36"/>
    </row>
    <row r="2071" spans="1:1">
      <c r="A2071" s="36"/>
    </row>
    <row r="2072" spans="1:1">
      <c r="A2072" s="36"/>
    </row>
    <row r="2073" spans="1:1">
      <c r="A2073" s="36"/>
    </row>
    <row r="2074" spans="1:1">
      <c r="A2074" s="36"/>
    </row>
    <row r="2075" spans="1:1">
      <c r="A2075" s="36"/>
    </row>
    <row r="2076" spans="1:1">
      <c r="A2076" s="36"/>
    </row>
    <row r="2077" spans="1:1">
      <c r="A2077" s="36"/>
    </row>
    <row r="2078" spans="1:1">
      <c r="A2078" s="36"/>
    </row>
    <row r="2079" spans="1:1">
      <c r="A2079" s="36"/>
    </row>
    <row r="2080" spans="1:1">
      <c r="A2080" s="36"/>
    </row>
    <row r="2081" spans="1:1">
      <c r="A2081" s="36"/>
    </row>
    <row r="2082" spans="1:1">
      <c r="A2082" s="36"/>
    </row>
    <row r="2083" spans="1:1">
      <c r="A2083" s="36"/>
    </row>
    <row r="2084" spans="1:1">
      <c r="A2084" s="36"/>
    </row>
    <row r="2085" spans="1:1">
      <c r="A2085" s="36"/>
    </row>
    <row r="2086" spans="1:1">
      <c r="A2086" s="36"/>
    </row>
    <row r="2087" spans="1:1">
      <c r="A2087" s="36"/>
    </row>
    <row r="2088" spans="1:1">
      <c r="A2088" s="36"/>
    </row>
    <row r="2089" spans="1:1">
      <c r="A2089" s="36"/>
    </row>
    <row r="2090" spans="1:1">
      <c r="A2090" s="36"/>
    </row>
    <row r="2091" spans="1:1">
      <c r="A2091" s="36"/>
    </row>
    <row r="2092" spans="1:1">
      <c r="A2092" s="36"/>
    </row>
    <row r="2093" spans="1:1">
      <c r="A2093" s="36"/>
    </row>
    <row r="2094" spans="1:1">
      <c r="A2094" s="36"/>
    </row>
    <row r="2095" spans="1:1">
      <c r="A2095" s="36"/>
    </row>
    <row r="2096" spans="1:1">
      <c r="A2096" s="36"/>
    </row>
    <row r="2097" spans="1:1">
      <c r="A2097" s="36"/>
    </row>
    <row r="2098" spans="1:1">
      <c r="A2098" s="36"/>
    </row>
    <row r="2099" spans="1:1">
      <c r="A2099" s="36"/>
    </row>
    <row r="2100" spans="1:1">
      <c r="A2100" s="36"/>
    </row>
    <row r="2101" spans="1:1">
      <c r="A2101" s="36"/>
    </row>
    <row r="2102" spans="1:1">
      <c r="A2102" s="36"/>
    </row>
    <row r="2103" spans="1:1">
      <c r="A2103" s="36"/>
    </row>
    <row r="2104" spans="1:1">
      <c r="A2104" s="36"/>
    </row>
    <row r="2105" spans="1:1">
      <c r="A2105" s="36"/>
    </row>
    <row r="2106" spans="1:1">
      <c r="A2106" s="36"/>
    </row>
    <row r="2107" spans="1:1">
      <c r="A2107" s="36"/>
    </row>
    <row r="2108" spans="1:1">
      <c r="A2108" s="36"/>
    </row>
    <row r="2109" spans="1:1">
      <c r="A2109" s="36"/>
    </row>
    <row r="2110" spans="1:1">
      <c r="A2110" s="36"/>
    </row>
    <row r="2111" spans="1:1">
      <c r="A2111" s="36"/>
    </row>
    <row r="2112" spans="1:1">
      <c r="A2112" s="36"/>
    </row>
    <row r="2113" spans="1:1">
      <c r="A2113" s="36"/>
    </row>
    <row r="2114" spans="1:1">
      <c r="A2114" s="36"/>
    </row>
    <row r="2115" spans="1:1">
      <c r="A2115" s="36"/>
    </row>
    <row r="2116" spans="1:1">
      <c r="A2116" s="36"/>
    </row>
    <row r="2117" spans="1:1">
      <c r="A2117" s="36"/>
    </row>
    <row r="2118" spans="1:1">
      <c r="A2118" s="36"/>
    </row>
    <row r="2119" spans="1:1">
      <c r="A2119" s="36"/>
    </row>
    <row r="2120" spans="1:1">
      <c r="A2120" s="36"/>
    </row>
    <row r="2121" spans="1:1">
      <c r="A2121" s="36"/>
    </row>
    <row r="2122" spans="1:1">
      <c r="A2122" s="36"/>
    </row>
    <row r="2123" spans="1:1">
      <c r="A2123" s="36"/>
    </row>
    <row r="2124" spans="1:1">
      <c r="A2124" s="36"/>
    </row>
    <row r="2125" spans="1:1">
      <c r="A2125" s="36"/>
    </row>
    <row r="2126" spans="1:1">
      <c r="A2126" s="36"/>
    </row>
    <row r="2127" spans="1:1">
      <c r="A2127" s="36"/>
    </row>
    <row r="2128" spans="1:1">
      <c r="A2128" s="36"/>
    </row>
    <row r="2129" spans="1:1">
      <c r="A2129" s="36"/>
    </row>
    <row r="2130" spans="1:1">
      <c r="A2130" s="36"/>
    </row>
    <row r="2131" spans="1:1">
      <c r="A2131" s="36"/>
    </row>
    <row r="2132" spans="1:1">
      <c r="A2132" s="36"/>
    </row>
    <row r="2133" spans="1:1">
      <c r="A2133" s="36"/>
    </row>
    <row r="2134" spans="1:1">
      <c r="A2134" s="36"/>
    </row>
    <row r="2135" spans="1:1">
      <c r="A2135" s="36"/>
    </row>
    <row r="2136" spans="1:1">
      <c r="A2136" s="36"/>
    </row>
    <row r="2137" spans="1:1">
      <c r="A2137" s="36"/>
    </row>
    <row r="2138" spans="1:1">
      <c r="A2138" s="36"/>
    </row>
    <row r="2139" spans="1:1">
      <c r="A2139" s="36"/>
    </row>
    <row r="2140" spans="1:1">
      <c r="A2140" s="36"/>
    </row>
    <row r="2141" spans="1:1">
      <c r="A2141" s="36"/>
    </row>
    <row r="2142" spans="1:1">
      <c r="A2142" s="36"/>
    </row>
    <row r="2143" spans="1:1">
      <c r="A2143" s="36"/>
    </row>
    <row r="2144" spans="1:1">
      <c r="A2144" s="36"/>
    </row>
    <row r="2145" spans="1:1">
      <c r="A2145" s="36"/>
    </row>
    <row r="2146" spans="1:1">
      <c r="A2146" s="36"/>
    </row>
    <row r="2147" spans="1:1">
      <c r="A2147" s="36"/>
    </row>
    <row r="2148" spans="1:1">
      <c r="A2148" s="36"/>
    </row>
    <row r="2149" spans="1:1">
      <c r="A2149" s="36"/>
    </row>
    <row r="2150" spans="1:1">
      <c r="A2150" s="36"/>
    </row>
    <row r="2151" spans="1:1">
      <c r="A2151" s="36"/>
    </row>
    <row r="2152" spans="1:1">
      <c r="A2152" s="36"/>
    </row>
    <row r="2153" spans="1:1">
      <c r="A2153" s="36"/>
    </row>
    <row r="2154" spans="1:1">
      <c r="A2154" s="36"/>
    </row>
    <row r="2155" spans="1:1">
      <c r="A2155" s="36"/>
    </row>
    <row r="2156" spans="1:1">
      <c r="A2156" s="36"/>
    </row>
    <row r="2157" spans="1:1">
      <c r="A2157" s="36"/>
    </row>
    <row r="2158" spans="1:1">
      <c r="A2158" s="36"/>
    </row>
    <row r="2159" spans="1:1">
      <c r="A2159" s="36"/>
    </row>
    <row r="2160" spans="1:1">
      <c r="A2160" s="36"/>
    </row>
    <row r="2161" spans="1:1">
      <c r="A2161" s="36"/>
    </row>
    <row r="2162" spans="1:1">
      <c r="A2162" s="36"/>
    </row>
    <row r="2163" spans="1:1">
      <c r="A2163" s="36"/>
    </row>
    <row r="2164" spans="1:1">
      <c r="A2164" s="36"/>
    </row>
    <row r="2165" spans="1:1">
      <c r="A2165" s="36"/>
    </row>
    <row r="2166" spans="1:1">
      <c r="A2166" s="36"/>
    </row>
    <row r="2167" spans="1:1">
      <c r="A2167" s="36"/>
    </row>
    <row r="2168" spans="1:1">
      <c r="A2168" s="36"/>
    </row>
    <row r="2169" spans="1:1">
      <c r="A2169" s="36"/>
    </row>
    <row r="2170" spans="1:1">
      <c r="A2170" s="36"/>
    </row>
    <row r="2171" spans="1:1">
      <c r="A2171" s="36"/>
    </row>
    <row r="2172" spans="1:1">
      <c r="A2172" s="36"/>
    </row>
    <row r="2173" spans="1:1">
      <c r="A2173" s="36"/>
    </row>
    <row r="2174" spans="1:1">
      <c r="A2174" s="36"/>
    </row>
    <row r="2175" spans="1:1">
      <c r="A2175" s="36"/>
    </row>
    <row r="2176" spans="1:1">
      <c r="A2176" s="36"/>
    </row>
    <row r="2177" spans="1:1">
      <c r="A2177" s="36"/>
    </row>
    <row r="2178" spans="1:1">
      <c r="A2178" s="36"/>
    </row>
    <row r="2179" spans="1:1">
      <c r="A2179" s="36"/>
    </row>
    <row r="2180" spans="1:1">
      <c r="A2180" s="36"/>
    </row>
    <row r="2181" spans="1:1">
      <c r="A2181" s="36"/>
    </row>
    <row r="2182" spans="1:1">
      <c r="A2182" s="36"/>
    </row>
    <row r="2183" spans="1:1">
      <c r="A2183" s="36"/>
    </row>
    <row r="2184" spans="1:1">
      <c r="A2184" s="36"/>
    </row>
    <row r="2185" spans="1:1">
      <c r="A2185" s="36"/>
    </row>
    <row r="2186" spans="1:1">
      <c r="A2186" s="36"/>
    </row>
    <row r="2187" spans="1:1">
      <c r="A2187" s="36"/>
    </row>
    <row r="2188" spans="1:1">
      <c r="A2188" s="36"/>
    </row>
    <row r="2189" spans="1:1">
      <c r="A2189" s="36"/>
    </row>
    <row r="2190" spans="1:1">
      <c r="A2190" s="36"/>
    </row>
    <row r="2191" spans="1:1">
      <c r="A2191" s="36"/>
    </row>
    <row r="2192" spans="1:1">
      <c r="A2192" s="36"/>
    </row>
    <row r="2193" spans="1:1">
      <c r="A2193" s="36"/>
    </row>
    <row r="2194" spans="1:1">
      <c r="A2194" s="36"/>
    </row>
    <row r="2195" spans="1:1">
      <c r="A2195" s="36"/>
    </row>
    <row r="2196" spans="1:1">
      <c r="A2196" s="36"/>
    </row>
    <row r="2197" spans="1:1">
      <c r="A2197" s="36"/>
    </row>
    <row r="2198" spans="1:1">
      <c r="A2198" s="36"/>
    </row>
    <row r="2199" spans="1:1">
      <c r="A2199" s="36"/>
    </row>
    <row r="2200" spans="1:1">
      <c r="A2200" s="36"/>
    </row>
    <row r="2201" spans="1:1">
      <c r="A2201" s="36"/>
    </row>
    <row r="2202" spans="1:1">
      <c r="A2202" s="36"/>
    </row>
    <row r="2203" spans="1:1">
      <c r="A2203" s="36"/>
    </row>
    <row r="2204" spans="1:1">
      <c r="A2204" s="36"/>
    </row>
    <row r="2205" spans="1:1">
      <c r="A2205" s="36"/>
    </row>
    <row r="2206" spans="1:1">
      <c r="A2206" s="36"/>
    </row>
    <row r="2207" spans="1:1">
      <c r="A2207" s="36"/>
    </row>
    <row r="2208" spans="1:1">
      <c r="A2208" s="36"/>
    </row>
    <row r="2209" spans="1:1">
      <c r="A2209" s="36"/>
    </row>
    <row r="2210" spans="1:1">
      <c r="A2210" s="36"/>
    </row>
    <row r="2211" spans="1:1">
      <c r="A2211" s="36"/>
    </row>
    <row r="2212" spans="1:1">
      <c r="A2212" s="36"/>
    </row>
    <row r="2213" spans="1:1">
      <c r="A2213" s="36"/>
    </row>
    <row r="2214" spans="1:1">
      <c r="A2214" s="36"/>
    </row>
    <row r="2215" spans="1:1">
      <c r="A2215" s="36"/>
    </row>
    <row r="2216" spans="1:1">
      <c r="A2216" s="36"/>
    </row>
    <row r="2217" spans="1:1">
      <c r="A2217" s="36"/>
    </row>
    <row r="2218" spans="1:1">
      <c r="A2218" s="36"/>
    </row>
    <row r="2219" spans="1:1">
      <c r="A2219" s="36"/>
    </row>
    <row r="2220" spans="1:1">
      <c r="A2220" s="36"/>
    </row>
    <row r="2221" spans="1:1">
      <c r="A2221" s="36"/>
    </row>
    <row r="2222" spans="1:1">
      <c r="A2222" s="36"/>
    </row>
    <row r="2223" spans="1:1">
      <c r="A2223" s="36"/>
    </row>
    <row r="2224" spans="1:1">
      <c r="A2224" s="36"/>
    </row>
    <row r="2225" spans="1:1">
      <c r="A2225" s="36"/>
    </row>
    <row r="2226" spans="1:1">
      <c r="A2226" s="36"/>
    </row>
    <row r="2227" spans="1:1">
      <c r="A2227" s="36"/>
    </row>
    <row r="2228" spans="1:1">
      <c r="A2228" s="36"/>
    </row>
    <row r="2229" spans="1:1">
      <c r="A2229" s="36"/>
    </row>
    <row r="2230" spans="1:1">
      <c r="A2230" s="36"/>
    </row>
    <row r="2231" spans="1:1">
      <c r="A2231" s="36"/>
    </row>
    <row r="2232" spans="1:1">
      <c r="A2232" s="36"/>
    </row>
    <row r="2233" spans="1:1">
      <c r="A2233" s="36"/>
    </row>
    <row r="2234" spans="1:1">
      <c r="A2234" s="36"/>
    </row>
    <row r="2235" spans="1:1">
      <c r="A2235" s="36"/>
    </row>
    <row r="2236" spans="1:1">
      <c r="A2236" s="36"/>
    </row>
    <row r="2237" spans="1:1">
      <c r="A2237" s="36"/>
    </row>
    <row r="2238" spans="1:1">
      <c r="A2238" s="36"/>
    </row>
    <row r="2239" spans="1:1">
      <c r="A2239" s="36"/>
    </row>
    <row r="2240" spans="1:1">
      <c r="A2240" s="36"/>
    </row>
    <row r="2241" spans="1:1">
      <c r="A2241" s="36"/>
    </row>
    <row r="2242" spans="1:1">
      <c r="A2242" s="36"/>
    </row>
    <row r="2243" spans="1:1">
      <c r="A2243" s="36"/>
    </row>
    <row r="2244" spans="1:1">
      <c r="A2244" s="36"/>
    </row>
    <row r="2245" spans="1:1">
      <c r="A2245" s="36"/>
    </row>
    <row r="2246" spans="1:1">
      <c r="A2246" s="36"/>
    </row>
    <row r="2247" spans="1:1">
      <c r="A2247" s="36"/>
    </row>
    <row r="2248" spans="1:1">
      <c r="A2248" s="36"/>
    </row>
    <row r="2249" spans="1:1">
      <c r="A2249" s="36"/>
    </row>
    <row r="2250" spans="1:1">
      <c r="A2250" s="36"/>
    </row>
    <row r="2251" spans="1:1">
      <c r="A2251" s="36"/>
    </row>
    <row r="2252" spans="1:1">
      <c r="A2252" s="36"/>
    </row>
    <row r="2253" spans="1:1">
      <c r="A2253" s="36"/>
    </row>
    <row r="2254" spans="1:1">
      <c r="A2254" s="36"/>
    </row>
    <row r="2255" spans="1:1">
      <c r="A2255" s="36"/>
    </row>
    <row r="2256" spans="1:1">
      <c r="A2256" s="36"/>
    </row>
    <row r="2257" spans="1:1">
      <c r="A2257" s="36"/>
    </row>
    <row r="2258" spans="1:1">
      <c r="A2258" s="36"/>
    </row>
    <row r="2259" spans="1:1">
      <c r="A2259" s="36"/>
    </row>
  </sheetData>
  <mergeCells count="3">
    <mergeCell ref="A1:I1"/>
    <mergeCell ref="A2:I2"/>
    <mergeCell ref="A3:I3"/>
  </mergeCells>
  <pageMargins left="0.7" right="0.7" top="0.75" bottom="0.75" header="0.3" footer="0.3"/>
  <pageSetup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245"/>
  <sheetViews>
    <sheetView showGridLines="0" showWhiteSpace="0" zoomScale="70" zoomScaleNormal="70" zoomScalePageLayoutView="75" workbookViewId="0">
      <selection sqref="A1:U1"/>
    </sheetView>
  </sheetViews>
  <sheetFormatPr defaultColWidth="9.140625" defaultRowHeight="15"/>
  <cols>
    <col min="1" max="1" width="17.85546875" style="291" customWidth="1"/>
    <col min="2" max="2" width="6.42578125" style="291" customWidth="1"/>
    <col min="3" max="3" width="40.5703125" style="291" customWidth="1"/>
    <col min="4" max="4" width="41.42578125" style="291" customWidth="1"/>
    <col min="5" max="5" width="17.85546875" style="293" customWidth="1"/>
    <col min="6" max="6" width="26.140625" style="291" customWidth="1"/>
    <col min="7" max="7" width="20.140625" style="291" customWidth="1"/>
    <col min="8" max="8" width="19.85546875" style="291" customWidth="1"/>
    <col min="9" max="9" width="21.140625" style="291" customWidth="1"/>
    <col min="10" max="10" width="20.7109375" style="291" customWidth="1"/>
    <col min="11" max="11" width="19" style="291" customWidth="1"/>
    <col min="12" max="13" width="20.42578125" style="291" customWidth="1"/>
    <col min="14" max="14" width="21.85546875" style="291" customWidth="1"/>
    <col min="15" max="15" width="21.42578125" style="291" customWidth="1"/>
    <col min="16" max="16" width="22" style="291" customWidth="1"/>
    <col min="17" max="17" width="20.7109375" style="291" customWidth="1"/>
    <col min="18" max="18" width="21.42578125" style="291" customWidth="1"/>
    <col min="19" max="19" width="24.140625" style="291" customWidth="1"/>
    <col min="20" max="20" width="20.140625" style="291" customWidth="1"/>
    <col min="21" max="21" width="18.42578125" style="291" customWidth="1"/>
    <col min="22" max="22" width="18.140625" style="291" bestFit="1" customWidth="1"/>
    <col min="23" max="23" width="55.85546875" style="291" customWidth="1"/>
    <col min="24" max="24" width="26.5703125" style="291" customWidth="1"/>
    <col min="25" max="25" width="24.42578125" style="291" bestFit="1" customWidth="1"/>
    <col min="26" max="26" width="24.85546875" style="291" bestFit="1" customWidth="1"/>
    <col min="27" max="27" width="24.42578125" style="291" bestFit="1" customWidth="1"/>
    <col min="28" max="28" width="23.42578125" style="291" bestFit="1" customWidth="1"/>
    <col min="29" max="29" width="24.85546875" style="291" bestFit="1" customWidth="1"/>
    <col min="30" max="30" width="24.42578125" style="291" bestFit="1" customWidth="1"/>
    <col min="31" max="31" width="24" style="291" bestFit="1" customWidth="1"/>
    <col min="32" max="32" width="24.42578125" style="291" bestFit="1" customWidth="1"/>
    <col min="33" max="33" width="24.85546875" style="291" bestFit="1" customWidth="1"/>
    <col min="34" max="34" width="24.42578125" style="291" bestFit="1" customWidth="1"/>
    <col min="35" max="35" width="24.85546875" style="291" bestFit="1" customWidth="1"/>
    <col min="36" max="36" width="24.42578125" style="291" bestFit="1" customWidth="1"/>
    <col min="37" max="39" width="9.28515625" style="291" bestFit="1" customWidth="1"/>
    <col min="40" max="40" width="24.85546875" style="291" bestFit="1" customWidth="1"/>
    <col min="41" max="41" width="24.42578125" style="291" bestFit="1" customWidth="1"/>
    <col min="42" max="42" width="24.85546875" style="291" bestFit="1" customWidth="1"/>
    <col min="43" max="43" width="24.42578125" style="291" bestFit="1" customWidth="1"/>
    <col min="44" max="44" width="23.42578125" style="291" bestFit="1" customWidth="1"/>
    <col min="45" max="45" width="24.85546875" style="291" bestFit="1" customWidth="1"/>
    <col min="46" max="46" width="24.42578125" style="291" bestFit="1" customWidth="1"/>
    <col min="47" max="47" width="24" style="291" bestFit="1" customWidth="1"/>
    <col min="48" max="48" width="24.42578125" style="291" bestFit="1" customWidth="1"/>
    <col min="49" max="49" width="24.85546875" style="291" bestFit="1" customWidth="1"/>
    <col min="50" max="50" width="24.42578125" style="291" bestFit="1" customWidth="1"/>
    <col min="51" max="51" width="24.85546875" style="291" bestFit="1" customWidth="1"/>
    <col min="52" max="52" width="24.42578125" style="291" bestFit="1" customWidth="1"/>
    <col min="53" max="53" width="24" style="291" bestFit="1" customWidth="1"/>
    <col min="54" max="16384" width="9.140625" style="291"/>
  </cols>
  <sheetData>
    <row r="1" spans="1:53" s="1164" customFormat="1" ht="21" customHeight="1">
      <c r="A1" s="1425" t="s">
        <v>358</v>
      </c>
      <c r="B1" s="1425"/>
      <c r="C1" s="1425"/>
      <c r="D1" s="1425"/>
      <c r="E1" s="1425"/>
      <c r="F1" s="1425"/>
      <c r="G1" s="1425"/>
      <c r="H1" s="1425"/>
      <c r="I1" s="1425"/>
      <c r="J1" s="1425"/>
      <c r="K1" s="1425"/>
      <c r="L1" s="1425"/>
      <c r="M1" s="1425"/>
      <c r="N1" s="1425"/>
      <c r="O1" s="1425"/>
      <c r="P1" s="1425"/>
      <c r="Q1" s="1425"/>
      <c r="R1" s="1425"/>
      <c r="S1" s="1425"/>
      <c r="T1" s="1425"/>
      <c r="U1" s="1425"/>
    </row>
    <row r="2" spans="1:53" ht="21" customHeight="1">
      <c r="A2" s="1425" t="s">
        <v>359</v>
      </c>
      <c r="B2" s="1425"/>
      <c r="C2" s="1425"/>
      <c r="D2" s="1425"/>
      <c r="E2" s="1425"/>
      <c r="F2" s="1425"/>
      <c r="G2" s="1425"/>
      <c r="H2" s="1425"/>
      <c r="I2" s="1425"/>
      <c r="J2" s="1425"/>
      <c r="K2" s="1425"/>
      <c r="L2" s="1425"/>
      <c r="M2" s="1425"/>
      <c r="N2" s="1425"/>
      <c r="O2" s="1425"/>
      <c r="P2" s="1425"/>
      <c r="Q2" s="1425"/>
      <c r="R2" s="1425"/>
      <c r="S2" s="1425"/>
      <c r="T2" s="1425"/>
      <c r="U2" s="1425"/>
    </row>
    <row r="3" spans="1:53" ht="21" customHeight="1">
      <c r="A3" s="1425" t="s">
        <v>978</v>
      </c>
      <c r="B3" s="1425"/>
      <c r="C3" s="1425"/>
      <c r="D3" s="1425"/>
      <c r="E3" s="1425"/>
      <c r="F3" s="1425"/>
      <c r="G3" s="1425"/>
      <c r="H3" s="1425"/>
      <c r="I3" s="1425"/>
      <c r="J3" s="1425"/>
      <c r="K3" s="1425"/>
      <c r="L3" s="1425"/>
      <c r="M3" s="1425"/>
      <c r="N3" s="1425"/>
      <c r="O3" s="1425"/>
      <c r="P3" s="1425"/>
      <c r="Q3" s="1425"/>
      <c r="R3" s="1425"/>
      <c r="S3" s="1425"/>
      <c r="T3" s="1425"/>
      <c r="U3" s="1425"/>
    </row>
    <row r="4" spans="1:53" ht="21" customHeight="1">
      <c r="B4" s="465"/>
      <c r="C4" s="549"/>
      <c r="D4" s="471"/>
      <c r="E4" s="471"/>
      <c r="F4" s="308"/>
      <c r="G4" s="546"/>
      <c r="H4" s="308"/>
      <c r="I4" s="308"/>
      <c r="J4" s="308"/>
      <c r="K4" s="308"/>
      <c r="L4" s="308"/>
      <c r="M4" s="308"/>
      <c r="N4" s="547"/>
      <c r="O4" s="547"/>
      <c r="P4" s="547"/>
      <c r="Q4" s="547"/>
      <c r="U4" s="308"/>
    </row>
    <row r="5" spans="1:53" ht="21" customHeight="1" thickBot="1">
      <c r="A5" s="309"/>
      <c r="B5" s="310"/>
      <c r="C5" s="310"/>
      <c r="D5" s="310"/>
      <c r="E5" s="311"/>
      <c r="F5" s="310"/>
      <c r="G5" s="548"/>
      <c r="H5" s="312"/>
      <c r="I5" s="312"/>
      <c r="J5" s="312"/>
      <c r="K5" s="313"/>
      <c r="L5" s="312"/>
      <c r="M5" s="312"/>
      <c r="N5" s="548"/>
      <c r="O5" s="539"/>
      <c r="P5" s="292"/>
      <c r="Q5" s="548"/>
      <c r="U5" s="291" t="s">
        <v>697</v>
      </c>
    </row>
    <row r="6" spans="1:53" ht="16.5" thickBot="1">
      <c r="A6" s="314" t="s">
        <v>619</v>
      </c>
      <c r="B6" s="315"/>
      <c r="D6" s="316"/>
      <c r="E6" s="317"/>
      <c r="F6" s="312"/>
      <c r="G6" s="1212" t="s">
        <v>899</v>
      </c>
      <c r="H6" s="1426" t="s">
        <v>979</v>
      </c>
      <c r="I6" s="1426"/>
      <c r="J6" s="1426"/>
      <c r="K6" s="1426"/>
      <c r="L6" s="1426"/>
      <c r="M6" s="1426"/>
      <c r="N6" s="1426"/>
      <c r="O6" s="1426"/>
      <c r="P6" s="1426"/>
      <c r="Q6" s="1426"/>
      <c r="R6" s="1426"/>
      <c r="S6" s="1427"/>
      <c r="T6" s="294"/>
      <c r="U6" s="294"/>
    </row>
    <row r="7" spans="1:53" ht="32.1" customHeight="1" thickBot="1">
      <c r="A7" s="401" t="s">
        <v>15</v>
      </c>
      <c r="B7" s="402" t="s">
        <v>16</v>
      </c>
      <c r="C7" s="402"/>
      <c r="D7" s="402"/>
      <c r="E7" s="403" t="s">
        <v>244</v>
      </c>
      <c r="F7" s="404" t="s">
        <v>17</v>
      </c>
      <c r="G7" s="620" t="s">
        <v>18</v>
      </c>
      <c r="H7" s="403" t="s">
        <v>524</v>
      </c>
      <c r="I7" s="403" t="s">
        <v>605</v>
      </c>
      <c r="J7" s="403" t="s">
        <v>606</v>
      </c>
      <c r="K7" s="403" t="s">
        <v>607</v>
      </c>
      <c r="L7" s="403" t="s">
        <v>603</v>
      </c>
      <c r="M7" s="403" t="s">
        <v>608</v>
      </c>
      <c r="N7" s="403" t="s">
        <v>609</v>
      </c>
      <c r="O7" s="403" t="s">
        <v>610</v>
      </c>
      <c r="P7" s="403" t="s">
        <v>611</v>
      </c>
      <c r="Q7" s="403" t="s">
        <v>612</v>
      </c>
      <c r="R7" s="403" t="s">
        <v>613</v>
      </c>
      <c r="S7" s="403" t="s">
        <v>525</v>
      </c>
      <c r="T7" s="621" t="s">
        <v>19</v>
      </c>
      <c r="U7" s="778" t="s">
        <v>20</v>
      </c>
    </row>
    <row r="8" spans="1:53" ht="15.75">
      <c r="A8" s="323"/>
      <c r="B8" s="324" t="s">
        <v>225</v>
      </c>
      <c r="C8" s="325"/>
      <c r="D8" s="326"/>
      <c r="E8" s="327"/>
      <c r="F8" s="326"/>
      <c r="G8" s="623"/>
      <c r="H8" s="1181"/>
      <c r="I8" s="1181"/>
      <c r="J8" s="1181"/>
      <c r="K8" s="1181"/>
      <c r="L8" s="1181"/>
      <c r="M8" s="1181"/>
      <c r="N8" s="1181"/>
      <c r="O8" s="1181"/>
      <c r="P8" s="1181"/>
      <c r="Q8" s="1181"/>
      <c r="R8" s="1181"/>
      <c r="S8" s="1182"/>
      <c r="T8" s="623"/>
      <c r="U8" s="623"/>
    </row>
    <row r="9" spans="1:53" ht="15.75">
      <c r="A9" s="329">
        <f>+'Appendix A'!A19</f>
        <v>6</v>
      </c>
      <c r="B9" s="330"/>
      <c r="C9" s="316" t="s">
        <v>692</v>
      </c>
      <c r="D9" s="294"/>
      <c r="E9" s="456" t="str">
        <f>+'Appendix A'!E19</f>
        <v>(Note B)</v>
      </c>
      <c r="F9" s="331" t="s">
        <v>281</v>
      </c>
      <c r="G9" s="1170">
        <v>23224073068</v>
      </c>
      <c r="H9" s="612">
        <v>23265319520</v>
      </c>
      <c r="I9" s="612">
        <v>23330323758</v>
      </c>
      <c r="J9" s="612">
        <v>23568991585</v>
      </c>
      <c r="K9" s="612">
        <v>23616011698</v>
      </c>
      <c r="L9" s="612">
        <v>23803665292</v>
      </c>
      <c r="M9" s="612">
        <v>23946300183</v>
      </c>
      <c r="N9" s="612">
        <v>23971999817</v>
      </c>
      <c r="O9" s="612">
        <v>24005174590</v>
      </c>
      <c r="P9" s="612">
        <v>24047606773</v>
      </c>
      <c r="Q9" s="612">
        <v>24207165500</v>
      </c>
      <c r="R9" s="612">
        <v>24320039658</v>
      </c>
      <c r="S9" s="1183">
        <v>24892430891</v>
      </c>
      <c r="T9" s="1170">
        <f t="shared" ref="T9:T14" si="0">AVERAGE(G9:S9)</f>
        <v>23861469410.23077</v>
      </c>
      <c r="U9" s="779"/>
      <c r="W9" s="1143"/>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row>
    <row r="10" spans="1:53" ht="15.75">
      <c r="A10" s="329">
        <f>+'Appendix A'!A20</f>
        <v>7</v>
      </c>
      <c r="B10" s="330"/>
      <c r="C10" s="316" t="s">
        <v>341</v>
      </c>
      <c r="D10" s="294"/>
      <c r="E10" s="456" t="s">
        <v>451</v>
      </c>
      <c r="F10" s="310" t="s">
        <v>342</v>
      </c>
      <c r="G10" s="1170">
        <v>218915360</v>
      </c>
      <c r="H10" s="612">
        <v>219257709</v>
      </c>
      <c r="I10" s="612">
        <v>219463980</v>
      </c>
      <c r="J10" s="612">
        <v>221470492</v>
      </c>
      <c r="K10" s="612">
        <v>227392755</v>
      </c>
      <c r="L10" s="612">
        <v>227236523</v>
      </c>
      <c r="M10" s="612">
        <v>227912550</v>
      </c>
      <c r="N10" s="612">
        <v>228433677</v>
      </c>
      <c r="O10" s="612">
        <v>227603765</v>
      </c>
      <c r="P10" s="612">
        <v>229019127</v>
      </c>
      <c r="Q10" s="612">
        <v>229570472</v>
      </c>
      <c r="R10" s="612">
        <v>230576865</v>
      </c>
      <c r="S10" s="1183">
        <v>228391692</v>
      </c>
      <c r="T10" s="1170">
        <f t="shared" si="0"/>
        <v>225788074.38461539</v>
      </c>
      <c r="U10" s="779"/>
      <c r="W10" s="1143"/>
      <c r="X10" s="29"/>
      <c r="Y10" s="29"/>
      <c r="Z10" s="29"/>
      <c r="AA10" s="29"/>
      <c r="AB10" s="29"/>
      <c r="AC10" s="29"/>
      <c r="AD10" s="29"/>
      <c r="AE10" s="29"/>
      <c r="AF10" s="29"/>
      <c r="AG10" s="29"/>
      <c r="AH10" s="29"/>
      <c r="AI10" s="29"/>
      <c r="AJ10" s="29"/>
    </row>
    <row r="11" spans="1:53" ht="15.75">
      <c r="A11" s="329">
        <f>+'Appendix A'!A23</f>
        <v>9</v>
      </c>
      <c r="B11" s="330"/>
      <c r="C11" s="316" t="s">
        <v>98</v>
      </c>
      <c r="D11" s="294"/>
      <c r="E11" s="456" t="str">
        <f>+'Appendix A'!E23</f>
        <v>(Note B &amp; J)</v>
      </c>
      <c r="F11" s="331" t="s">
        <v>21</v>
      </c>
      <c r="G11" s="1170">
        <v>3961786245</v>
      </c>
      <c r="H11" s="612">
        <v>3993119585</v>
      </c>
      <c r="I11" s="612">
        <v>4028695067</v>
      </c>
      <c r="J11" s="612">
        <v>4063265563</v>
      </c>
      <c r="K11" s="612">
        <v>4098344807</v>
      </c>
      <c r="L11" s="612">
        <v>4132976100</v>
      </c>
      <c r="M11" s="612">
        <v>4170335383</v>
      </c>
      <c r="N11" s="612">
        <v>4206132953</v>
      </c>
      <c r="O11" s="612">
        <v>4241789439</v>
      </c>
      <c r="P11" s="612">
        <v>4277089328</v>
      </c>
      <c r="Q11" s="612">
        <v>4312371039</v>
      </c>
      <c r="R11" s="612">
        <v>4348498741</v>
      </c>
      <c r="S11" s="1183">
        <v>4381983775</v>
      </c>
      <c r="T11" s="1170">
        <f t="shared" si="0"/>
        <v>4170491386.5384617</v>
      </c>
      <c r="U11" s="779"/>
      <c r="W11" s="1143"/>
      <c r="X11" s="29"/>
      <c r="Y11" s="29"/>
      <c r="Z11" s="29"/>
      <c r="AA11" s="29"/>
      <c r="AB11" s="29"/>
      <c r="AC11" s="29"/>
      <c r="AD11" s="29"/>
      <c r="AE11" s="29"/>
      <c r="AF11" s="29"/>
      <c r="AG11" s="29"/>
      <c r="AH11" s="29"/>
      <c r="AI11" s="29"/>
      <c r="AJ11" s="29"/>
    </row>
    <row r="12" spans="1:53" ht="15" customHeight="1">
      <c r="A12" s="334">
        <f>+'Appendix A'!A24</f>
        <v>10</v>
      </c>
      <c r="B12" s="294"/>
      <c r="C12" s="335" t="s">
        <v>185</v>
      </c>
      <c r="D12" s="316"/>
      <c r="E12" s="456" t="str">
        <f>+'Appendix A'!E24</f>
        <v>(Note B)</v>
      </c>
      <c r="F12" s="310" t="s">
        <v>22</v>
      </c>
      <c r="G12" s="1170">
        <v>10382053</v>
      </c>
      <c r="H12" s="612">
        <v>10628338</v>
      </c>
      <c r="I12" s="612">
        <v>10874624</v>
      </c>
      <c r="J12" s="612">
        <v>11120909</v>
      </c>
      <c r="K12" s="612">
        <v>11367194</v>
      </c>
      <c r="L12" s="612">
        <v>11613480</v>
      </c>
      <c r="M12" s="612">
        <v>11704422</v>
      </c>
      <c r="N12" s="612">
        <v>11948161</v>
      </c>
      <c r="O12" s="612">
        <v>12191900</v>
      </c>
      <c r="P12" s="612">
        <v>12435638</v>
      </c>
      <c r="Q12" s="612">
        <v>12679377</v>
      </c>
      <c r="R12" s="612">
        <v>12923116</v>
      </c>
      <c r="S12" s="1183">
        <v>13166855</v>
      </c>
      <c r="T12" s="1170">
        <f t="shared" si="0"/>
        <v>11772005.153846154</v>
      </c>
      <c r="U12" s="779"/>
      <c r="W12" s="1143"/>
      <c r="X12" s="29"/>
      <c r="Y12" s="29"/>
      <c r="Z12" s="29"/>
      <c r="AA12" s="29"/>
      <c r="AB12" s="29"/>
      <c r="AC12" s="29"/>
      <c r="AD12" s="29"/>
      <c r="AE12" s="29"/>
      <c r="AF12" s="29"/>
      <c r="AG12" s="29"/>
      <c r="AH12" s="29"/>
      <c r="AI12" s="29"/>
      <c r="AJ12" s="29"/>
    </row>
    <row r="13" spans="1:53">
      <c r="A13" s="334">
        <f>+'Appendix A'!A25</f>
        <v>11</v>
      </c>
      <c r="B13" s="316"/>
      <c r="C13" s="335" t="s">
        <v>348</v>
      </c>
      <c r="D13" s="316"/>
      <c r="E13" s="456" t="str">
        <f>+'Appendix A'!E25</f>
        <v>(Note B &amp; J)</v>
      </c>
      <c r="F13" s="310" t="s">
        <v>342</v>
      </c>
      <c r="G13" s="1170">
        <v>36586455</v>
      </c>
      <c r="H13" s="612">
        <v>37209528</v>
      </c>
      <c r="I13" s="612">
        <v>38068785</v>
      </c>
      <c r="J13" s="612">
        <v>38538336</v>
      </c>
      <c r="K13" s="612">
        <v>39375182</v>
      </c>
      <c r="L13" s="612">
        <v>39783526</v>
      </c>
      <c r="M13" s="612">
        <v>39653894</v>
      </c>
      <c r="N13" s="612">
        <v>40278725</v>
      </c>
      <c r="O13" s="612">
        <v>41209736</v>
      </c>
      <c r="P13" s="612">
        <v>41832713</v>
      </c>
      <c r="Q13" s="612">
        <v>42125543</v>
      </c>
      <c r="R13" s="612">
        <v>42893861</v>
      </c>
      <c r="S13" s="1183">
        <v>43804052</v>
      </c>
      <c r="T13" s="1170">
        <f t="shared" si="0"/>
        <v>40104641.230769232</v>
      </c>
      <c r="U13" s="779"/>
      <c r="W13" s="1143"/>
      <c r="X13" s="29"/>
      <c r="Y13" s="29"/>
      <c r="Z13" s="29"/>
      <c r="AA13" s="29"/>
      <c r="AB13" s="29"/>
      <c r="AC13" s="29"/>
      <c r="AD13" s="29"/>
      <c r="AE13" s="29"/>
      <c r="AF13" s="29"/>
      <c r="AG13" s="29"/>
      <c r="AH13" s="29"/>
      <c r="AI13" s="29"/>
      <c r="AJ13" s="29"/>
    </row>
    <row r="14" spans="1:53">
      <c r="A14" s="334">
        <f>+'Appendix A'!A26</f>
        <v>12</v>
      </c>
      <c r="B14" s="298"/>
      <c r="C14" s="335" t="s">
        <v>349</v>
      </c>
      <c r="D14" s="316"/>
      <c r="E14" s="456" t="str">
        <f>+'Appendix A'!E26</f>
        <v>(Note B)</v>
      </c>
      <c r="F14" s="310" t="s">
        <v>342</v>
      </c>
      <c r="G14" s="1170">
        <v>58203458</v>
      </c>
      <c r="H14" s="612">
        <v>59134650</v>
      </c>
      <c r="I14" s="612">
        <v>60066070</v>
      </c>
      <c r="J14" s="612">
        <v>60997720</v>
      </c>
      <c r="K14" s="612">
        <v>62024382</v>
      </c>
      <c r="L14" s="612">
        <v>63051503</v>
      </c>
      <c r="M14" s="612">
        <v>64081282</v>
      </c>
      <c r="N14" s="612">
        <v>65119081</v>
      </c>
      <c r="O14" s="612">
        <v>64454282</v>
      </c>
      <c r="P14" s="612">
        <v>65476665</v>
      </c>
      <c r="Q14" s="612">
        <v>65676724</v>
      </c>
      <c r="R14" s="612">
        <v>66702724</v>
      </c>
      <c r="S14" s="1183">
        <v>67741236</v>
      </c>
      <c r="T14" s="1170">
        <f t="shared" si="0"/>
        <v>63286905.92307692</v>
      </c>
      <c r="U14" s="779"/>
      <c r="W14" s="1143"/>
      <c r="X14" s="29"/>
      <c r="Y14" s="29"/>
      <c r="Z14" s="29"/>
      <c r="AA14" s="29"/>
      <c r="AB14" s="29"/>
      <c r="AC14" s="29"/>
      <c r="AD14" s="29"/>
      <c r="AE14" s="29"/>
      <c r="AF14" s="29"/>
      <c r="AG14" s="29"/>
      <c r="AH14" s="29"/>
      <c r="AI14" s="29"/>
      <c r="AJ14" s="29"/>
    </row>
    <row r="15" spans="1:53" s="1164" customFormat="1" ht="15.75">
      <c r="A15" s="329"/>
      <c r="B15" s="330"/>
      <c r="C15" s="316"/>
      <c r="D15" s="316"/>
      <c r="E15" s="311"/>
      <c r="F15" s="622"/>
      <c r="G15" s="1170"/>
      <c r="H15" s="612"/>
      <c r="I15" s="612"/>
      <c r="J15" s="612"/>
      <c r="K15" s="612"/>
      <c r="L15" s="612"/>
      <c r="M15" s="612"/>
      <c r="N15" s="612"/>
      <c r="O15" s="612"/>
      <c r="P15" s="612"/>
      <c r="Q15" s="612"/>
      <c r="R15" s="612"/>
      <c r="S15" s="1183"/>
      <c r="T15" s="1170"/>
      <c r="U15" s="779"/>
      <c r="W15" s="1143"/>
      <c r="X15" s="29"/>
      <c r="Y15" s="29"/>
      <c r="Z15" s="29"/>
      <c r="AA15" s="29"/>
      <c r="AB15" s="29"/>
      <c r="AC15" s="29"/>
      <c r="AD15" s="29"/>
      <c r="AE15" s="29"/>
      <c r="AF15" s="29"/>
      <c r="AG15" s="29"/>
      <c r="AH15" s="29"/>
      <c r="AI15" s="29"/>
      <c r="AJ15" s="29"/>
    </row>
    <row r="16" spans="1:53" s="1164" customFormat="1" ht="15.75">
      <c r="A16" s="329"/>
      <c r="B16" s="330" t="s">
        <v>146</v>
      </c>
      <c r="C16" s="316"/>
      <c r="D16" s="316" t="s">
        <v>1195</v>
      </c>
      <c r="E16" s="311"/>
      <c r="F16" s="622"/>
      <c r="G16" s="1398"/>
      <c r="H16" s="1399"/>
      <c r="I16" s="1399"/>
      <c r="J16" s="1399"/>
      <c r="K16" s="1399"/>
      <c r="L16" s="1399"/>
      <c r="M16" s="1399"/>
      <c r="N16" s="1399"/>
      <c r="O16" s="1399"/>
      <c r="P16" s="1399"/>
      <c r="Q16" s="1399"/>
      <c r="R16" s="1399"/>
      <c r="S16" s="1399"/>
      <c r="T16" s="1170"/>
      <c r="U16" s="779"/>
      <c r="V16" s="1400"/>
      <c r="X16" s="29"/>
      <c r="Y16" s="29"/>
      <c r="Z16" s="29"/>
      <c r="AA16" s="29"/>
      <c r="AB16" s="29"/>
      <c r="AC16" s="29"/>
      <c r="AD16" s="29"/>
      <c r="AE16" s="29"/>
      <c r="AF16" s="29"/>
      <c r="AG16" s="29"/>
      <c r="AH16" s="29"/>
      <c r="AI16" s="29"/>
      <c r="AJ16" s="29"/>
    </row>
    <row r="17" spans="1:36" ht="15.75">
      <c r="A17" s="329">
        <f>+'Appendix A'!A40</f>
        <v>19</v>
      </c>
      <c r="B17" s="330"/>
      <c r="C17" s="316" t="s">
        <v>694</v>
      </c>
      <c r="D17" s="316"/>
      <c r="E17" s="336" t="str">
        <f>+'Appendix A'!E40</f>
        <v>(Note B)</v>
      </c>
      <c r="F17" s="337" t="s">
        <v>282</v>
      </c>
      <c r="G17" s="1170">
        <v>12995721185</v>
      </c>
      <c r="H17" s="612">
        <v>13019489518</v>
      </c>
      <c r="I17" s="612">
        <v>13054159851</v>
      </c>
      <c r="J17" s="612">
        <v>13250208184</v>
      </c>
      <c r="K17" s="612">
        <v>13264180517</v>
      </c>
      <c r="L17" s="612">
        <v>13411380850</v>
      </c>
      <c r="M17" s="612">
        <v>13529499183</v>
      </c>
      <c r="N17" s="612">
        <v>13530743516</v>
      </c>
      <c r="O17" s="612">
        <v>13540479849</v>
      </c>
      <c r="P17" s="612">
        <v>13556739182</v>
      </c>
      <c r="Q17" s="612">
        <v>13692668515</v>
      </c>
      <c r="R17" s="612">
        <v>13780194848</v>
      </c>
      <c r="S17" s="1183">
        <v>14258114202</v>
      </c>
      <c r="T17" s="1170">
        <f t="shared" ref="T17:T23" si="1">AVERAGE(G17:S17)</f>
        <v>13452583030.76923</v>
      </c>
      <c r="U17" s="779"/>
      <c r="W17" s="1143"/>
      <c r="X17" s="29"/>
      <c r="Y17" s="29"/>
      <c r="Z17" s="29"/>
      <c r="AA17" s="29"/>
      <c r="AB17" s="29"/>
      <c r="AC17" s="29"/>
      <c r="AD17" s="29"/>
      <c r="AE17" s="29"/>
      <c r="AF17" s="29"/>
      <c r="AG17" s="29"/>
      <c r="AH17" s="29"/>
      <c r="AI17" s="29"/>
      <c r="AJ17" s="29"/>
    </row>
    <row r="18" spans="1:36" ht="15.75">
      <c r="A18" s="329">
        <f>+'Appendix A'!A42</f>
        <v>20</v>
      </c>
      <c r="B18" s="330"/>
      <c r="C18" s="316" t="s">
        <v>693</v>
      </c>
      <c r="D18" s="316"/>
      <c r="E18" s="311" t="str">
        <f>+'Appendix A'!E42</f>
        <v>(Note B)</v>
      </c>
      <c r="F18" s="310" t="s">
        <v>177</v>
      </c>
      <c r="G18" s="1170">
        <v>334349318</v>
      </c>
      <c r="H18" s="612">
        <v>331321895</v>
      </c>
      <c r="I18" s="612">
        <v>332374336</v>
      </c>
      <c r="J18" s="612">
        <v>333577056</v>
      </c>
      <c r="K18" s="612">
        <v>334524740</v>
      </c>
      <c r="L18" s="612">
        <v>333275101</v>
      </c>
      <c r="M18" s="612">
        <v>334256730</v>
      </c>
      <c r="N18" s="612">
        <v>334272308</v>
      </c>
      <c r="O18" s="612">
        <v>333806955</v>
      </c>
      <c r="P18" s="612">
        <v>334452123</v>
      </c>
      <c r="Q18" s="612">
        <v>334822794</v>
      </c>
      <c r="R18" s="612">
        <v>336338193</v>
      </c>
      <c r="S18" s="1183">
        <v>337141896</v>
      </c>
      <c r="T18" s="1170">
        <f t="shared" si="1"/>
        <v>334193341.92307693</v>
      </c>
      <c r="U18" s="779"/>
      <c r="W18" s="1143"/>
      <c r="X18" s="29"/>
      <c r="Y18" s="29"/>
      <c r="Z18" s="29"/>
      <c r="AA18" s="29"/>
      <c r="AB18" s="29"/>
      <c r="AC18" s="29"/>
      <c r="AD18" s="29"/>
      <c r="AE18" s="29"/>
      <c r="AF18" s="29"/>
      <c r="AG18" s="29"/>
      <c r="AH18" s="29"/>
      <c r="AI18" s="29"/>
      <c r="AJ18" s="29"/>
    </row>
    <row r="19" spans="1:36" ht="15.75">
      <c r="A19" s="329">
        <f>+'Appendix A'!A43</f>
        <v>21</v>
      </c>
      <c r="B19" s="330"/>
      <c r="C19" s="316" t="s">
        <v>311</v>
      </c>
      <c r="D19" s="316"/>
      <c r="E19" s="311" t="str">
        <f>+'Appendix A'!E43</f>
        <v>(Note B)</v>
      </c>
      <c r="F19" s="310" t="s">
        <v>308</v>
      </c>
      <c r="G19" s="1170">
        <v>18834832</v>
      </c>
      <c r="H19" s="612">
        <v>18834832</v>
      </c>
      <c r="I19" s="612">
        <v>18834832</v>
      </c>
      <c r="J19" s="612">
        <v>18834832</v>
      </c>
      <c r="K19" s="612">
        <v>18834832</v>
      </c>
      <c r="L19" s="612">
        <v>18834832</v>
      </c>
      <c r="M19" s="612">
        <v>18682035</v>
      </c>
      <c r="N19" s="612">
        <v>18682035</v>
      </c>
      <c r="O19" s="612">
        <v>18682035</v>
      </c>
      <c r="P19" s="612">
        <v>18682035</v>
      </c>
      <c r="Q19" s="612">
        <v>18682035</v>
      </c>
      <c r="R19" s="612">
        <v>18682035</v>
      </c>
      <c r="S19" s="1183">
        <v>18682035</v>
      </c>
      <c r="T19" s="1170">
        <f t="shared" si="1"/>
        <v>18752556.692307692</v>
      </c>
      <c r="U19" s="779"/>
      <c r="W19" s="1143"/>
      <c r="X19" s="29"/>
      <c r="Y19" s="29"/>
      <c r="Z19" s="29"/>
      <c r="AA19" s="29"/>
      <c r="AB19" s="29"/>
      <c r="AC19" s="29"/>
      <c r="AD19" s="29"/>
      <c r="AE19" s="29"/>
      <c r="AF19" s="29"/>
      <c r="AG19" s="29"/>
      <c r="AH19" s="29"/>
      <c r="AI19" s="29"/>
      <c r="AJ19" s="29"/>
    </row>
    <row r="20" spans="1:36" ht="15.75">
      <c r="A20" s="329">
        <f>+'Appendix A'!A44</f>
        <v>22</v>
      </c>
      <c r="B20" s="330"/>
      <c r="C20" s="316" t="s">
        <v>341</v>
      </c>
      <c r="D20" s="294"/>
      <c r="E20" s="311" t="str">
        <f>+'Appendix A'!E44</f>
        <v>(Note B)</v>
      </c>
      <c r="F20" s="310" t="s">
        <v>342</v>
      </c>
      <c r="G20" s="1170">
        <v>218915360</v>
      </c>
      <c r="H20" s="612">
        <v>219257709</v>
      </c>
      <c r="I20" s="612">
        <v>219463980</v>
      </c>
      <c r="J20" s="612">
        <v>221470492</v>
      </c>
      <c r="K20" s="612">
        <v>227392755</v>
      </c>
      <c r="L20" s="612">
        <v>227236523</v>
      </c>
      <c r="M20" s="612">
        <v>227912550</v>
      </c>
      <c r="N20" s="612">
        <v>228433677</v>
      </c>
      <c r="O20" s="612">
        <v>227603765</v>
      </c>
      <c r="P20" s="612">
        <v>229019127</v>
      </c>
      <c r="Q20" s="612">
        <v>229570472</v>
      </c>
      <c r="R20" s="612">
        <v>230576865</v>
      </c>
      <c r="S20" s="1183">
        <v>228391692</v>
      </c>
      <c r="T20" s="1170">
        <f t="shared" si="1"/>
        <v>225788074.38461539</v>
      </c>
      <c r="U20" s="779"/>
      <c r="W20" s="1143"/>
      <c r="X20" s="29"/>
      <c r="Y20" s="29"/>
      <c r="Z20" s="29"/>
      <c r="AA20" s="29"/>
      <c r="AB20" s="29"/>
      <c r="AC20" s="29"/>
      <c r="AD20" s="29"/>
      <c r="AE20" s="29"/>
      <c r="AF20" s="29"/>
      <c r="AG20" s="29"/>
      <c r="AH20" s="29"/>
      <c r="AI20" s="29"/>
      <c r="AJ20" s="29"/>
    </row>
    <row r="21" spans="1:36">
      <c r="A21" s="334">
        <f>+'Appendix A'!A46</f>
        <v>24</v>
      </c>
      <c r="B21" s="315"/>
      <c r="C21" s="335" t="s">
        <v>588</v>
      </c>
      <c r="D21" s="316"/>
      <c r="E21" s="311" t="str">
        <f>+'Appendix A'!E46</f>
        <v>(Note B)</v>
      </c>
      <c r="F21" s="339" t="s">
        <v>284</v>
      </c>
      <c r="G21" s="1170">
        <v>15574732</v>
      </c>
      <c r="H21" s="612">
        <v>14643879</v>
      </c>
      <c r="I21" s="612">
        <v>14423310</v>
      </c>
      <c r="J21" s="612">
        <v>14284694</v>
      </c>
      <c r="K21" s="612">
        <v>14284694</v>
      </c>
      <c r="L21" s="612">
        <v>14096640</v>
      </c>
      <c r="M21" s="612">
        <v>14068120</v>
      </c>
      <c r="N21" s="612">
        <v>14068120</v>
      </c>
      <c r="O21" s="612">
        <v>14068120</v>
      </c>
      <c r="P21" s="612">
        <v>14068120</v>
      </c>
      <c r="Q21" s="612">
        <v>14068120</v>
      </c>
      <c r="R21" s="612">
        <v>14068120</v>
      </c>
      <c r="S21" s="1183">
        <v>14068120</v>
      </c>
      <c r="T21" s="1170">
        <f t="shared" si="1"/>
        <v>14291137.615384616</v>
      </c>
      <c r="U21" s="779"/>
      <c r="W21" s="1143"/>
      <c r="X21" s="29"/>
      <c r="Y21" s="29"/>
      <c r="Z21" s="29"/>
      <c r="AA21" s="29"/>
      <c r="AB21" s="29"/>
      <c r="AC21" s="29"/>
      <c r="AD21" s="29"/>
      <c r="AE21" s="29"/>
      <c r="AF21" s="29"/>
      <c r="AG21" s="29"/>
      <c r="AH21" s="29"/>
      <c r="AI21" s="29"/>
      <c r="AJ21" s="29"/>
    </row>
    <row r="22" spans="1:36">
      <c r="A22" s="334">
        <f>+'Appendix A'!A47</f>
        <v>25</v>
      </c>
      <c r="B22" s="315"/>
      <c r="C22" s="335" t="s">
        <v>589</v>
      </c>
      <c r="D22" s="316"/>
      <c r="E22" s="311" t="str">
        <f>+'Appendix A'!E47</f>
        <v>(Note B)</v>
      </c>
      <c r="F22" s="339" t="s">
        <v>342</v>
      </c>
      <c r="G22" s="1170">
        <v>39005755</v>
      </c>
      <c r="H22" s="612">
        <v>39005755</v>
      </c>
      <c r="I22" s="612">
        <v>39005755</v>
      </c>
      <c r="J22" s="612">
        <v>39005755</v>
      </c>
      <c r="K22" s="612">
        <v>38987235</v>
      </c>
      <c r="L22" s="612">
        <v>38987235</v>
      </c>
      <c r="M22" s="612">
        <v>38987235</v>
      </c>
      <c r="N22" s="612">
        <v>38987235</v>
      </c>
      <c r="O22" s="612">
        <v>38987235</v>
      </c>
      <c r="P22" s="612">
        <v>38987235</v>
      </c>
      <c r="Q22" s="612">
        <v>39108785</v>
      </c>
      <c r="R22" s="612">
        <v>39194970</v>
      </c>
      <c r="S22" s="1183">
        <v>39194970</v>
      </c>
      <c r="T22" s="1170">
        <f t="shared" si="1"/>
        <v>39034242.692307696</v>
      </c>
      <c r="U22" s="779"/>
      <c r="W22" s="1143"/>
      <c r="X22" s="29"/>
      <c r="Y22" s="29"/>
      <c r="Z22" s="29"/>
      <c r="AA22" s="29"/>
      <c r="AB22" s="29"/>
      <c r="AC22" s="29"/>
      <c r="AD22" s="29"/>
      <c r="AE22" s="29"/>
      <c r="AF22" s="29"/>
      <c r="AG22" s="29"/>
      <c r="AH22" s="29"/>
      <c r="AI22" s="29"/>
      <c r="AJ22" s="29"/>
    </row>
    <row r="23" spans="1:36">
      <c r="A23" s="334">
        <f>+'Appendix A'!A51</f>
        <v>29</v>
      </c>
      <c r="B23" s="315"/>
      <c r="C23" s="335" t="s">
        <v>390</v>
      </c>
      <c r="D23" s="316"/>
      <c r="E23" s="311" t="str">
        <f>+'Appendix A'!E51</f>
        <v>(Note B)</v>
      </c>
      <c r="F23" s="339" t="s">
        <v>175</v>
      </c>
      <c r="G23" s="1170">
        <v>6492574</v>
      </c>
      <c r="H23" s="612">
        <v>6377515</v>
      </c>
      <c r="I23" s="612">
        <v>6156946</v>
      </c>
      <c r="J23" s="612">
        <v>6018330</v>
      </c>
      <c r="K23" s="612">
        <v>6018330</v>
      </c>
      <c r="L23" s="612">
        <v>5830277</v>
      </c>
      <c r="M23" s="612">
        <v>5830277</v>
      </c>
      <c r="N23" s="612">
        <v>5830277</v>
      </c>
      <c r="O23" s="612">
        <v>5830277</v>
      </c>
      <c r="P23" s="612">
        <v>5830277</v>
      </c>
      <c r="Q23" s="612">
        <v>5830277</v>
      </c>
      <c r="R23" s="612">
        <v>5830277</v>
      </c>
      <c r="S23" s="1183">
        <v>5830277</v>
      </c>
      <c r="T23" s="1170">
        <f t="shared" si="1"/>
        <v>5977377.769230769</v>
      </c>
      <c r="U23" s="779"/>
      <c r="W23" s="1143"/>
      <c r="X23" s="29"/>
      <c r="Y23" s="29"/>
      <c r="Z23" s="29"/>
      <c r="AA23" s="29"/>
      <c r="AB23" s="29"/>
      <c r="AC23" s="29"/>
      <c r="AD23" s="29"/>
      <c r="AE23" s="29"/>
      <c r="AF23" s="29"/>
      <c r="AG23" s="29"/>
      <c r="AH23" s="29"/>
      <c r="AI23" s="29"/>
      <c r="AJ23" s="29"/>
    </row>
    <row r="24" spans="1:36" s="1164" customFormat="1">
      <c r="A24" s="334"/>
      <c r="B24" s="315"/>
      <c r="C24" s="335"/>
      <c r="D24" s="316"/>
      <c r="E24" s="311"/>
      <c r="F24" s="339"/>
      <c r="G24" s="1170"/>
      <c r="H24" s="612"/>
      <c r="I24" s="612"/>
      <c r="J24" s="612"/>
      <c r="K24" s="612"/>
      <c r="L24" s="612"/>
      <c r="M24" s="612"/>
      <c r="N24" s="612"/>
      <c r="O24" s="612"/>
      <c r="P24" s="612"/>
      <c r="Q24" s="612"/>
      <c r="R24" s="612"/>
      <c r="S24" s="1183"/>
      <c r="T24" s="1170"/>
      <c r="U24" s="779"/>
      <c r="W24" s="1143"/>
      <c r="X24" s="29"/>
      <c r="Y24" s="29"/>
      <c r="Z24" s="29"/>
      <c r="AA24" s="29"/>
      <c r="AB24" s="29"/>
      <c r="AC24" s="29"/>
      <c r="AD24" s="29"/>
      <c r="AE24" s="29"/>
      <c r="AF24" s="29"/>
      <c r="AG24" s="29"/>
      <c r="AH24" s="29"/>
      <c r="AI24" s="29"/>
      <c r="AJ24" s="29"/>
    </row>
    <row r="25" spans="1:36" ht="15.75">
      <c r="A25" s="329"/>
      <c r="B25" s="330" t="s">
        <v>136</v>
      </c>
      <c r="C25" s="316"/>
      <c r="D25" s="316"/>
      <c r="E25" s="311"/>
      <c r="F25" s="622"/>
      <c r="G25" s="1170"/>
      <c r="H25" s="612"/>
      <c r="I25" s="612"/>
      <c r="J25" s="612"/>
      <c r="K25" s="612"/>
      <c r="L25" s="612"/>
      <c r="M25" s="612"/>
      <c r="N25" s="612"/>
      <c r="O25" s="612"/>
      <c r="P25" s="612"/>
      <c r="Q25" s="612"/>
      <c r="R25" s="612"/>
      <c r="S25" s="1183"/>
      <c r="T25" s="1170"/>
      <c r="U25" s="779"/>
      <c r="W25" s="1143"/>
      <c r="X25" s="29"/>
      <c r="Y25" s="29"/>
      <c r="Z25" s="29"/>
      <c r="AA25" s="29"/>
      <c r="AB25" s="29"/>
      <c r="AC25" s="29"/>
      <c r="AD25" s="29"/>
      <c r="AE25" s="29"/>
      <c r="AF25" s="29"/>
      <c r="AG25" s="29"/>
      <c r="AH25" s="29"/>
      <c r="AI25" s="29"/>
      <c r="AJ25" s="29"/>
    </row>
    <row r="26" spans="1:36">
      <c r="A26" s="334">
        <f>+'Appendix A'!A58</f>
        <v>32</v>
      </c>
      <c r="B26" s="311"/>
      <c r="C26" s="316" t="s">
        <v>233</v>
      </c>
      <c r="D26" s="316"/>
      <c r="E26" s="311" t="str">
        <f>+'Appendix A'!E58</f>
        <v>(Note B &amp; J)</v>
      </c>
      <c r="F26" s="335" t="s">
        <v>283</v>
      </c>
      <c r="G26" s="1170">
        <v>1119587631</v>
      </c>
      <c r="H26" s="612">
        <v>1140081292</v>
      </c>
      <c r="I26" s="612">
        <v>1160638293</v>
      </c>
      <c r="J26" s="612">
        <v>1181800392</v>
      </c>
      <c r="K26" s="612">
        <v>1202834435</v>
      </c>
      <c r="L26" s="612">
        <v>1224419878</v>
      </c>
      <c r="M26" s="612">
        <v>1246291558</v>
      </c>
      <c r="N26" s="612">
        <v>1268129727</v>
      </c>
      <c r="O26" s="612">
        <v>1290147369</v>
      </c>
      <c r="P26" s="612">
        <v>1311016529</v>
      </c>
      <c r="Q26" s="612">
        <v>1332565548</v>
      </c>
      <c r="R26" s="612">
        <v>1354053620</v>
      </c>
      <c r="S26" s="1183">
        <v>1376551530</v>
      </c>
      <c r="T26" s="1170">
        <f>AVERAGE(G26:S26)</f>
        <v>1246778292.4615386</v>
      </c>
      <c r="U26" s="779"/>
      <c r="W26" s="1143"/>
      <c r="X26" s="29"/>
      <c r="Y26" s="29"/>
      <c r="Z26" s="29"/>
      <c r="AA26" s="29"/>
      <c r="AB26" s="29"/>
      <c r="AC26" s="29"/>
      <c r="AD26" s="29"/>
      <c r="AE26" s="29"/>
      <c r="AF26" s="29"/>
      <c r="AG26" s="29"/>
      <c r="AH26" s="29"/>
      <c r="AI26" s="29"/>
      <c r="AJ26" s="29"/>
    </row>
    <row r="27" spans="1:36">
      <c r="A27" s="334">
        <f>+'Appendix A'!A60</f>
        <v>33</v>
      </c>
      <c r="B27" s="311"/>
      <c r="C27" s="316" t="s">
        <v>267</v>
      </c>
      <c r="D27" s="311"/>
      <c r="E27" s="311" t="str">
        <f>+'Appendix A'!E60</f>
        <v>(Note B &amp; J)</v>
      </c>
      <c r="F27" s="335" t="s">
        <v>23</v>
      </c>
      <c r="G27" s="1170">
        <v>140859044</v>
      </c>
      <c r="H27" s="612">
        <v>137332644</v>
      </c>
      <c r="I27" s="612">
        <v>137892959</v>
      </c>
      <c r="J27" s="612">
        <v>138611139</v>
      </c>
      <c r="K27" s="612">
        <v>139082573</v>
      </c>
      <c r="L27" s="612">
        <v>137347209</v>
      </c>
      <c r="M27" s="612">
        <v>137846242</v>
      </c>
      <c r="N27" s="612">
        <v>137378751</v>
      </c>
      <c r="O27" s="612">
        <v>136421324</v>
      </c>
      <c r="P27" s="612">
        <v>136574939</v>
      </c>
      <c r="Q27" s="612">
        <v>136455846</v>
      </c>
      <c r="R27" s="612">
        <v>137490884</v>
      </c>
      <c r="S27" s="1183">
        <v>137823166</v>
      </c>
      <c r="T27" s="1170">
        <f>AVERAGE(G27:S27)</f>
        <v>137778209.23076922</v>
      </c>
      <c r="U27" s="779"/>
      <c r="W27" s="1143"/>
      <c r="X27" s="29"/>
      <c r="Y27" s="29"/>
      <c r="Z27" s="29"/>
      <c r="AA27" s="29"/>
      <c r="AB27" s="29"/>
      <c r="AC27" s="29"/>
      <c r="AD27" s="29"/>
      <c r="AE27" s="29"/>
      <c r="AF27" s="29"/>
      <c r="AG27" s="29"/>
      <c r="AH27" s="29"/>
      <c r="AI27" s="29"/>
      <c r="AJ27" s="29"/>
    </row>
    <row r="28" spans="1:36" ht="15.75">
      <c r="A28" s="334">
        <f>+'Appendix A'!A61</f>
        <v>34</v>
      </c>
      <c r="B28" s="341"/>
      <c r="C28" s="350" t="s">
        <v>310</v>
      </c>
      <c r="D28" s="350"/>
      <c r="E28" s="456" t="str">
        <f>+'Appendix A'!E61</f>
        <v>(Note B &amp; J)</v>
      </c>
      <c r="F28" s="316" t="s">
        <v>342</v>
      </c>
      <c r="G28" s="1170">
        <v>94789913</v>
      </c>
      <c r="H28" s="612">
        <v>96344178</v>
      </c>
      <c r="I28" s="612">
        <v>98134855</v>
      </c>
      <c r="J28" s="612">
        <v>99536056</v>
      </c>
      <c r="K28" s="612">
        <v>101399564</v>
      </c>
      <c r="L28" s="612">
        <v>102835028</v>
      </c>
      <c r="M28" s="612">
        <v>103735176</v>
      </c>
      <c r="N28" s="612">
        <v>105397806</v>
      </c>
      <c r="O28" s="612">
        <v>105664018</v>
      </c>
      <c r="P28" s="612">
        <v>107309378</v>
      </c>
      <c r="Q28" s="612">
        <v>107802267</v>
      </c>
      <c r="R28" s="612">
        <v>109596585</v>
      </c>
      <c r="S28" s="1183">
        <v>107356735</v>
      </c>
      <c r="T28" s="1170">
        <f>AVERAGE(G28:S28)</f>
        <v>103069350.6923077</v>
      </c>
      <c r="U28" s="779"/>
      <c r="W28" s="1143"/>
      <c r="X28" s="29"/>
      <c r="Y28" s="29"/>
      <c r="Z28" s="29"/>
      <c r="AA28" s="29"/>
      <c r="AB28" s="29"/>
      <c r="AC28" s="29"/>
      <c r="AD28" s="29"/>
      <c r="AE28" s="29"/>
      <c r="AF28" s="29"/>
      <c r="AG28" s="29"/>
      <c r="AH28" s="29"/>
      <c r="AI28" s="29"/>
      <c r="AJ28" s="29"/>
    </row>
    <row r="29" spans="1:36" ht="15.75">
      <c r="A29" s="340">
        <f>+'Appendix A'!A62</f>
        <v>35</v>
      </c>
      <c r="B29" s="341"/>
      <c r="C29" s="342" t="s">
        <v>695</v>
      </c>
      <c r="D29" s="298"/>
      <c r="E29" s="456" t="str">
        <f>+'Appendix A'!E62</f>
        <v>(Note B &amp; J)</v>
      </c>
      <c r="F29" s="316" t="s">
        <v>175</v>
      </c>
      <c r="G29" s="1170">
        <v>23527617</v>
      </c>
      <c r="H29" s="612">
        <v>23043844</v>
      </c>
      <c r="I29" s="612">
        <v>23268518</v>
      </c>
      <c r="J29" s="612">
        <v>23573989</v>
      </c>
      <c r="K29" s="612">
        <v>23999402</v>
      </c>
      <c r="L29" s="612">
        <v>24253714</v>
      </c>
      <c r="M29" s="612">
        <v>24667322</v>
      </c>
      <c r="N29" s="612">
        <v>25109450</v>
      </c>
      <c r="O29" s="612">
        <v>25551578</v>
      </c>
      <c r="P29" s="612">
        <v>25993706</v>
      </c>
      <c r="Q29" s="612">
        <v>26436847</v>
      </c>
      <c r="R29" s="612">
        <v>26880706</v>
      </c>
      <c r="S29" s="1183">
        <v>27324565</v>
      </c>
      <c r="T29" s="1170">
        <f>AVERAGE(G29:S29)</f>
        <v>24894712.153846152</v>
      </c>
      <c r="U29" s="779"/>
      <c r="W29" s="1143"/>
      <c r="X29" s="29"/>
      <c r="Y29" s="29"/>
      <c r="Z29" s="29"/>
      <c r="AA29" s="29"/>
      <c r="AB29" s="29"/>
      <c r="AC29" s="29"/>
      <c r="AD29" s="29"/>
      <c r="AE29" s="29"/>
      <c r="AF29" s="29"/>
      <c r="AG29" s="29"/>
      <c r="AH29" s="29"/>
      <c r="AI29" s="29"/>
      <c r="AJ29" s="29"/>
    </row>
    <row r="30" spans="1:36" s="292" customFormat="1" ht="16.5" thickBot="1">
      <c r="A30" s="343">
        <f>+'Appendix A'!A68</f>
        <v>41</v>
      </c>
      <c r="B30" s="344"/>
      <c r="C30" s="345" t="s">
        <v>288</v>
      </c>
      <c r="D30" s="346"/>
      <c r="E30" s="347" t="str">
        <f>+'Appendix A'!E68</f>
        <v>(Note B &amp; J)</v>
      </c>
      <c r="F30" s="348" t="s">
        <v>175</v>
      </c>
      <c r="G30" s="1171">
        <v>5429348</v>
      </c>
      <c r="H30" s="1184">
        <v>5367435</v>
      </c>
      <c r="I30" s="1184">
        <v>5198174</v>
      </c>
      <c r="J30" s="1184">
        <v>5109711</v>
      </c>
      <c r="K30" s="1184">
        <v>5159863</v>
      </c>
      <c r="L30" s="1184">
        <v>5020395</v>
      </c>
      <c r="M30" s="1184">
        <v>5068981</v>
      </c>
      <c r="N30" s="1184">
        <v>5117567</v>
      </c>
      <c r="O30" s="1184">
        <v>5166152</v>
      </c>
      <c r="P30" s="1184">
        <v>5214738</v>
      </c>
      <c r="Q30" s="1184">
        <v>5263323</v>
      </c>
      <c r="R30" s="1184">
        <v>5311909</v>
      </c>
      <c r="S30" s="1367">
        <v>5360495</v>
      </c>
      <c r="T30" s="1171">
        <f>AVERAGE(G30:S30)</f>
        <v>5214468.538461538</v>
      </c>
      <c r="U30" s="1391"/>
      <c r="W30" s="1143"/>
      <c r="X30" s="29"/>
      <c r="Y30" s="29"/>
      <c r="Z30" s="29"/>
      <c r="AA30" s="29"/>
      <c r="AB30" s="29"/>
      <c r="AC30" s="29"/>
      <c r="AD30" s="29"/>
      <c r="AE30" s="29"/>
      <c r="AF30" s="29"/>
      <c r="AG30" s="29"/>
      <c r="AH30" s="29"/>
      <c r="AI30" s="29"/>
      <c r="AJ30" s="29"/>
    </row>
    <row r="31" spans="1:36" s="292" customFormat="1" ht="15.75">
      <c r="A31" s="296"/>
      <c r="B31" s="341"/>
      <c r="C31" s="331"/>
      <c r="D31" s="298"/>
      <c r="E31" s="296"/>
      <c r="F31" s="350"/>
      <c r="G31" s="60"/>
      <c r="H31" s="60"/>
      <c r="I31" s="60"/>
      <c r="J31" s="60"/>
      <c r="K31" s="60"/>
      <c r="L31" s="60"/>
      <c r="M31" s="60"/>
      <c r="N31" s="60"/>
      <c r="O31" s="60"/>
      <c r="P31" s="60"/>
      <c r="Q31" s="60"/>
      <c r="R31" s="60"/>
      <c r="S31" s="60"/>
      <c r="T31" s="60"/>
      <c r="U31" s="336"/>
      <c r="W31" s="1143"/>
      <c r="X31" s="29"/>
      <c r="Y31" s="29"/>
      <c r="Z31" s="29"/>
      <c r="AA31" s="29"/>
      <c r="AB31" s="29"/>
      <c r="AC31" s="29"/>
      <c r="AD31" s="29"/>
      <c r="AE31" s="29"/>
      <c r="AF31" s="29"/>
      <c r="AG31" s="29"/>
      <c r="AH31" s="29"/>
      <c r="AI31" s="29"/>
      <c r="AJ31" s="29"/>
    </row>
    <row r="32" spans="1:36" s="292" customFormat="1" ht="15.75">
      <c r="A32" s="296"/>
      <c r="B32" s="341"/>
      <c r="C32" s="331"/>
      <c r="D32" s="298"/>
      <c r="E32" s="296"/>
      <c r="F32" s="350"/>
      <c r="G32" s="60"/>
      <c r="H32" s="60"/>
      <c r="I32" s="60"/>
      <c r="J32" s="60"/>
      <c r="K32" s="60"/>
      <c r="L32" s="60"/>
      <c r="M32" s="60"/>
      <c r="N32" s="60"/>
      <c r="O32" s="60"/>
      <c r="P32" s="60"/>
      <c r="Q32" s="60"/>
      <c r="R32" s="60"/>
      <c r="S32" s="742"/>
      <c r="U32" s="336"/>
      <c r="W32" s="1143"/>
      <c r="X32" s="1143"/>
    </row>
    <row r="33" spans="1:24" ht="16.5" thickBot="1">
      <c r="A33" s="314" t="s">
        <v>29</v>
      </c>
      <c r="B33" s="294"/>
      <c r="C33" s="351"/>
      <c r="D33" s="294"/>
      <c r="E33" s="352"/>
      <c r="F33" s="353"/>
      <c r="G33" s="354"/>
      <c r="H33" s="354"/>
      <c r="I33" s="354"/>
      <c r="J33" s="354"/>
      <c r="K33" s="354"/>
      <c r="L33" s="354"/>
      <c r="M33" s="354"/>
      <c r="N33" s="354"/>
      <c r="O33" s="60"/>
      <c r="P33" s="60"/>
      <c r="Q33" s="354"/>
      <c r="R33" s="354"/>
      <c r="S33" s="354"/>
      <c r="T33" s="354"/>
      <c r="U33" s="783"/>
      <c r="W33" s="1143"/>
      <c r="X33" s="1143"/>
    </row>
    <row r="34" spans="1:24" ht="32.25" thickBot="1">
      <c r="A34" s="318" t="s">
        <v>15</v>
      </c>
      <c r="B34" s="319" t="s">
        <v>16</v>
      </c>
      <c r="C34" s="319"/>
      <c r="D34" s="319"/>
      <c r="E34" s="320" t="s">
        <v>244</v>
      </c>
      <c r="F34" s="321" t="s">
        <v>17</v>
      </c>
      <c r="G34" s="355"/>
      <c r="H34" s="355"/>
      <c r="I34" s="355"/>
      <c r="J34" s="355"/>
      <c r="K34" s="355"/>
      <c r="L34" s="355"/>
      <c r="M34" s="355"/>
      <c r="N34" s="355"/>
      <c r="O34" s="355"/>
      <c r="P34" s="355"/>
      <c r="Q34" s="355"/>
      <c r="R34" s="355"/>
      <c r="S34" s="355"/>
      <c r="T34" s="320" t="s">
        <v>354</v>
      </c>
      <c r="U34" s="356"/>
      <c r="W34" s="1143"/>
      <c r="X34" s="1143"/>
    </row>
    <row r="35" spans="1:24" s="292" customFormat="1" ht="15.75">
      <c r="A35" s="357"/>
      <c r="B35" s="297"/>
      <c r="C35" s="297"/>
      <c r="D35" s="297"/>
      <c r="E35" s="358"/>
      <c r="F35" s="359"/>
      <c r="G35" s="298"/>
      <c r="H35" s="298"/>
      <c r="I35" s="298"/>
      <c r="J35" s="298"/>
      <c r="K35" s="298"/>
      <c r="L35" s="298"/>
      <c r="M35" s="298"/>
      <c r="N35" s="298"/>
      <c r="O35" s="298"/>
      <c r="P35" s="298"/>
      <c r="Q35" s="298"/>
      <c r="R35" s="298"/>
      <c r="S35" s="298"/>
      <c r="T35" s="358"/>
      <c r="U35" s="360"/>
      <c r="W35" s="1143"/>
      <c r="X35" s="1143"/>
    </row>
    <row r="36" spans="1:24" ht="15.75">
      <c r="A36" s="334">
        <f>+'Appendix A'!A12</f>
        <v>2</v>
      </c>
      <c r="B36" s="314"/>
      <c r="C36" s="351" t="s">
        <v>30</v>
      </c>
      <c r="D36" s="314"/>
      <c r="E36" s="315" t="s">
        <v>25</v>
      </c>
      <c r="F36" s="353" t="s">
        <v>290</v>
      </c>
      <c r="G36" s="294"/>
      <c r="H36" s="294"/>
      <c r="I36" s="294"/>
      <c r="J36" s="294"/>
      <c r="K36" s="294"/>
      <c r="L36" s="294"/>
      <c r="M36" s="294"/>
      <c r="N36" s="294"/>
      <c r="O36" s="294"/>
      <c r="P36" s="294"/>
      <c r="Q36" s="294"/>
      <c r="R36" s="76"/>
      <c r="S36" s="298"/>
      <c r="T36" s="612">
        <v>207882635</v>
      </c>
      <c r="U36" s="338"/>
      <c r="W36" s="1143"/>
      <c r="X36" s="1143"/>
    </row>
    <row r="37" spans="1:24" ht="15.75">
      <c r="A37" s="334">
        <f>+'Appendix A'!A13</f>
        <v>3</v>
      </c>
      <c r="B37" s="314"/>
      <c r="C37" s="351" t="s">
        <v>31</v>
      </c>
      <c r="D37" s="314"/>
      <c r="E37" s="315" t="s">
        <v>25</v>
      </c>
      <c r="F37" s="353" t="s">
        <v>291</v>
      </c>
      <c r="G37" s="294"/>
      <c r="H37" s="294"/>
      <c r="I37" s="294"/>
      <c r="J37" s="294"/>
      <c r="K37" s="294"/>
      <c r="L37" s="294"/>
      <c r="M37" s="294"/>
      <c r="N37" s="294"/>
      <c r="O37" s="294"/>
      <c r="P37" s="294"/>
      <c r="Q37" s="294"/>
      <c r="R37" s="76"/>
      <c r="S37" s="298"/>
      <c r="T37" s="612">
        <v>6791797</v>
      </c>
      <c r="U37" s="338"/>
      <c r="W37" s="1143"/>
      <c r="X37" s="1143"/>
    </row>
    <row r="38" spans="1:24">
      <c r="A38" s="334">
        <f>+'Appendix A'!A10</f>
        <v>1</v>
      </c>
      <c r="B38" s="294"/>
      <c r="C38" s="351" t="s">
        <v>32</v>
      </c>
      <c r="D38" s="294"/>
      <c r="E38" s="361"/>
      <c r="F38" s="353" t="s">
        <v>178</v>
      </c>
      <c r="G38" s="294"/>
      <c r="H38" s="294"/>
      <c r="I38" s="294"/>
      <c r="J38" s="294"/>
      <c r="K38" s="294"/>
      <c r="L38" s="294"/>
      <c r="M38" s="294"/>
      <c r="N38" s="294"/>
      <c r="O38" s="294"/>
      <c r="P38" s="294"/>
      <c r="Q38" s="294"/>
      <c r="R38" s="76"/>
      <c r="S38" s="298"/>
      <c r="T38" s="612">
        <v>37201805</v>
      </c>
      <c r="U38" s="338"/>
      <c r="W38" s="1143"/>
      <c r="X38" s="1143"/>
    </row>
    <row r="39" spans="1:24" ht="15.75" thickBot="1">
      <c r="A39" s="362"/>
      <c r="B39" s="363"/>
      <c r="C39" s="364"/>
      <c r="D39" s="363"/>
      <c r="E39" s="365"/>
      <c r="F39" s="366"/>
      <c r="G39" s="167"/>
      <c r="H39" s="363"/>
      <c r="I39" s="363"/>
      <c r="J39" s="363"/>
      <c r="K39" s="363"/>
      <c r="L39" s="363"/>
      <c r="M39" s="363"/>
      <c r="N39" s="363"/>
      <c r="O39" s="363"/>
      <c r="P39" s="363"/>
      <c r="Q39" s="363"/>
      <c r="R39" s="363"/>
      <c r="S39" s="363"/>
      <c r="T39" s="363"/>
      <c r="U39" s="367"/>
      <c r="W39" s="1143"/>
      <c r="X39" s="1143"/>
    </row>
    <row r="40" spans="1:24">
      <c r="A40" s="311"/>
      <c r="B40" s="294"/>
      <c r="C40" s="351"/>
      <c r="D40" s="294"/>
      <c r="E40" s="352"/>
      <c r="F40" s="353"/>
      <c r="G40" s="76"/>
      <c r="H40" s="76"/>
      <c r="I40" s="76"/>
      <c r="J40" s="76"/>
      <c r="K40" s="76"/>
      <c r="L40" s="76"/>
      <c r="M40" s="76"/>
      <c r="N40" s="76"/>
      <c r="O40" s="76"/>
      <c r="P40" s="76"/>
      <c r="Q40" s="76"/>
      <c r="R40" s="76"/>
      <c r="S40" s="76"/>
      <c r="T40" s="76"/>
      <c r="U40" s="294"/>
      <c r="W40" s="1143"/>
      <c r="X40" s="1143"/>
    </row>
    <row r="41" spans="1:24">
      <c r="A41" s="311"/>
      <c r="B41" s="294"/>
      <c r="C41" s="351"/>
      <c r="D41" s="294"/>
      <c r="E41" s="352"/>
      <c r="F41" s="353"/>
      <c r="G41" s="76"/>
      <c r="H41" s="76"/>
      <c r="I41" s="76"/>
      <c r="J41" s="76"/>
      <c r="K41" s="76"/>
      <c r="L41" s="76"/>
      <c r="M41" s="76"/>
      <c r="N41" s="76"/>
      <c r="O41" s="76"/>
      <c r="P41" s="76"/>
      <c r="Q41" s="76"/>
      <c r="R41" s="76"/>
      <c r="S41" s="76"/>
      <c r="T41" s="76"/>
      <c r="U41" s="294"/>
      <c r="W41" s="1143"/>
      <c r="X41" s="1143"/>
    </row>
    <row r="42" spans="1:24" ht="16.5" thickBot="1">
      <c r="A42" s="314" t="s">
        <v>636</v>
      </c>
      <c r="G42" s="354"/>
      <c r="W42" s="1143"/>
      <c r="X42" s="1143"/>
    </row>
    <row r="43" spans="1:24" ht="32.25" thickBot="1">
      <c r="A43" s="318" t="s">
        <v>15</v>
      </c>
      <c r="B43" s="319" t="s">
        <v>16</v>
      </c>
      <c r="C43" s="319"/>
      <c r="D43" s="319"/>
      <c r="E43" s="320" t="s">
        <v>244</v>
      </c>
      <c r="F43" s="321" t="s">
        <v>17</v>
      </c>
      <c r="G43" s="355"/>
      <c r="H43" s="355"/>
      <c r="I43" s="355"/>
      <c r="J43" s="355"/>
      <c r="K43" s="355"/>
      <c r="L43" s="355"/>
      <c r="M43" s="355"/>
      <c r="N43" s="355"/>
      <c r="O43" s="355"/>
      <c r="P43" s="355"/>
      <c r="Q43" s="355"/>
      <c r="R43" s="368" t="s">
        <v>34</v>
      </c>
      <c r="S43" s="320" t="s">
        <v>354</v>
      </c>
      <c r="T43" s="368" t="s">
        <v>19</v>
      </c>
      <c r="U43" s="356"/>
      <c r="W43" s="1143"/>
      <c r="X43" s="1143"/>
    </row>
    <row r="44" spans="1:24" ht="15.75">
      <c r="A44" s="357"/>
      <c r="B44" s="297"/>
      <c r="C44" s="297"/>
      <c r="D44" s="297"/>
      <c r="E44" s="358"/>
      <c r="F44" s="359"/>
      <c r="G44" s="294"/>
      <c r="H44" s="294"/>
      <c r="I44" s="294"/>
      <c r="J44" s="298"/>
      <c r="K44" s="298"/>
      <c r="L44" s="298"/>
      <c r="M44" s="298"/>
      <c r="N44" s="298"/>
      <c r="O44" s="298"/>
      <c r="P44" s="298"/>
      <c r="Q44" s="76"/>
      <c r="R44" s="76"/>
      <c r="S44" s="76"/>
      <c r="T44" s="295"/>
      <c r="U44" s="360"/>
      <c r="W44" s="1143"/>
      <c r="X44" s="1143"/>
    </row>
    <row r="45" spans="1:24" ht="15.75">
      <c r="A45" s="369"/>
      <c r="B45" s="311"/>
      <c r="C45" s="341" t="s">
        <v>526</v>
      </c>
      <c r="D45" s="350"/>
      <c r="E45" s="315" t="str">
        <f>+'Appendix A'!E90</f>
        <v>(Note C &amp; Q)</v>
      </c>
      <c r="F45" s="335" t="s">
        <v>33</v>
      </c>
      <c r="G45" s="294"/>
      <c r="H45" s="294"/>
      <c r="I45" s="294"/>
      <c r="J45" s="294"/>
      <c r="K45" s="294"/>
      <c r="L45" s="294"/>
      <c r="M45" s="294"/>
      <c r="N45" s="294"/>
      <c r="O45" s="294"/>
      <c r="P45" s="294"/>
      <c r="Q45" s="292"/>
      <c r="R45" s="612">
        <v>25282793</v>
      </c>
      <c r="S45" s="612">
        <v>25282793</v>
      </c>
      <c r="T45" s="236">
        <f>+(S45+R45)/2</f>
        <v>25282793</v>
      </c>
      <c r="U45" s="338"/>
      <c r="W45" s="1143"/>
      <c r="X45" s="1143"/>
    </row>
    <row r="46" spans="1:24" ht="15.75">
      <c r="A46" s="334"/>
      <c r="B46" s="311"/>
      <c r="C46" s="341"/>
      <c r="D46" s="350"/>
      <c r="E46" s="315"/>
      <c r="F46" s="335"/>
      <c r="G46" s="294"/>
      <c r="H46" s="294"/>
      <c r="I46" s="294"/>
      <c r="J46" s="294"/>
      <c r="K46" s="294"/>
      <c r="L46" s="294"/>
      <c r="M46" s="294"/>
      <c r="N46" s="294"/>
      <c r="O46" s="294"/>
      <c r="P46" s="294"/>
      <c r="Q46" s="76"/>
      <c r="R46" s="76"/>
      <c r="S46" s="76"/>
      <c r="T46" s="76"/>
      <c r="U46" s="338"/>
      <c r="W46" s="1143"/>
      <c r="X46" s="1143"/>
    </row>
    <row r="47" spans="1:24">
      <c r="A47" s="334">
        <f>+'Appendix A'!A90</f>
        <v>46</v>
      </c>
      <c r="B47" s="311"/>
      <c r="C47" s="370" t="s">
        <v>527</v>
      </c>
      <c r="D47" s="350"/>
      <c r="E47" s="311"/>
      <c r="F47" s="335"/>
      <c r="G47" s="294"/>
      <c r="H47" s="294"/>
      <c r="I47" s="294"/>
      <c r="J47" s="294"/>
      <c r="K47" s="294"/>
      <c r="L47" s="294"/>
      <c r="M47" s="294"/>
      <c r="N47" s="294"/>
      <c r="O47" s="294"/>
      <c r="P47" s="298"/>
      <c r="Q47" s="76"/>
      <c r="R47" s="612">
        <v>24787616</v>
      </c>
      <c r="S47" s="612">
        <v>24787616</v>
      </c>
      <c r="T47" s="236">
        <f>+(S47+R47)/2</f>
        <v>24787616</v>
      </c>
      <c r="U47" s="338"/>
      <c r="W47" s="1143"/>
      <c r="X47" s="1143"/>
    </row>
    <row r="48" spans="1:24" ht="16.5" thickBot="1">
      <c r="A48" s="362"/>
      <c r="B48" s="371"/>
      <c r="C48" s="344"/>
      <c r="D48" s="348"/>
      <c r="E48" s="372"/>
      <c r="F48" s="345"/>
      <c r="G48" s="167"/>
      <c r="H48" s="167"/>
      <c r="I48" s="167"/>
      <c r="J48" s="363"/>
      <c r="K48" s="363"/>
      <c r="L48" s="363"/>
      <c r="M48" s="363"/>
      <c r="N48" s="363"/>
      <c r="O48" s="363"/>
      <c r="P48" s="363"/>
      <c r="Q48" s="167"/>
      <c r="R48" s="167"/>
      <c r="S48" s="167"/>
      <c r="T48" s="363"/>
      <c r="U48" s="367"/>
      <c r="W48" s="1143"/>
      <c r="X48" s="1143"/>
    </row>
    <row r="49" spans="1:24" ht="15.75">
      <c r="A49" s="311"/>
      <c r="B49" s="311"/>
      <c r="C49" s="341"/>
      <c r="D49" s="350"/>
      <c r="E49" s="315"/>
      <c r="F49" s="335"/>
      <c r="G49" s="76"/>
      <c r="H49" s="76"/>
      <c r="I49" s="76"/>
      <c r="J49" s="294"/>
      <c r="K49" s="294"/>
      <c r="L49" s="294"/>
      <c r="M49" s="294"/>
      <c r="N49" s="294"/>
      <c r="O49" s="294"/>
      <c r="P49" s="294"/>
      <c r="Q49" s="294"/>
      <c r="R49" s="294"/>
      <c r="S49" s="294"/>
      <c r="T49" s="294"/>
      <c r="U49" s="294"/>
      <c r="W49" s="1143"/>
      <c r="X49" s="1143"/>
    </row>
    <row r="50" spans="1:24" ht="15.75">
      <c r="A50" s="311"/>
      <c r="B50" s="311"/>
      <c r="C50" s="341"/>
      <c r="D50" s="350"/>
      <c r="E50" s="315"/>
      <c r="F50" s="335"/>
      <c r="G50" s="76"/>
      <c r="H50" s="76"/>
      <c r="I50" s="76"/>
      <c r="J50" s="294"/>
      <c r="K50" s="294"/>
      <c r="L50" s="294"/>
      <c r="M50" s="294"/>
      <c r="N50" s="294"/>
      <c r="O50" s="294"/>
      <c r="P50" s="294"/>
      <c r="Q50" s="294"/>
      <c r="R50" s="294"/>
      <c r="S50" s="294"/>
      <c r="T50" s="294"/>
      <c r="U50" s="294"/>
      <c r="W50" s="1143"/>
      <c r="X50" s="1143"/>
    </row>
    <row r="51" spans="1:24" ht="16.5" thickBot="1">
      <c r="A51" s="314" t="s">
        <v>137</v>
      </c>
      <c r="W51" s="1143"/>
      <c r="X51" s="1143"/>
    </row>
    <row r="52" spans="1:24" ht="48" thickBot="1">
      <c r="A52" s="318" t="s">
        <v>15</v>
      </c>
      <c r="B52" s="319" t="s">
        <v>16</v>
      </c>
      <c r="C52" s="319"/>
      <c r="D52" s="319"/>
      <c r="E52" s="320" t="s">
        <v>244</v>
      </c>
      <c r="F52" s="321" t="s">
        <v>17</v>
      </c>
      <c r="G52" s="320"/>
      <c r="H52" s="320"/>
      <c r="I52" s="320"/>
      <c r="J52" s="320"/>
      <c r="K52" s="320"/>
      <c r="L52" s="320"/>
      <c r="M52" s="320"/>
      <c r="N52" s="320"/>
      <c r="O52" s="320" t="s">
        <v>14</v>
      </c>
      <c r="P52" s="368" t="s">
        <v>121</v>
      </c>
      <c r="Q52" s="373" t="s">
        <v>122</v>
      </c>
      <c r="R52" s="368" t="s">
        <v>35</v>
      </c>
      <c r="S52" s="373" t="s">
        <v>332</v>
      </c>
      <c r="T52" s="374" t="s">
        <v>357</v>
      </c>
      <c r="U52" s="322"/>
      <c r="W52" s="1143"/>
      <c r="X52" s="1143"/>
    </row>
    <row r="53" spans="1:24" s="292" customFormat="1" ht="15.75">
      <c r="A53" s="375"/>
      <c r="B53" s="376" t="s">
        <v>137</v>
      </c>
      <c r="C53" s="377"/>
      <c r="D53" s="378"/>
      <c r="E53" s="379"/>
      <c r="F53" s="380"/>
      <c r="G53" s="378"/>
      <c r="H53" s="378"/>
      <c r="I53" s="378"/>
      <c r="J53" s="378"/>
      <c r="K53" s="378"/>
      <c r="L53" s="378"/>
      <c r="M53" s="381"/>
      <c r="N53" s="381"/>
      <c r="O53" s="378"/>
      <c r="P53" s="382"/>
      <c r="Q53" s="383"/>
      <c r="R53" s="378"/>
      <c r="S53" s="383"/>
      <c r="T53" s="380"/>
      <c r="U53" s="384"/>
      <c r="W53" s="1143"/>
      <c r="X53" s="1143"/>
    </row>
    <row r="54" spans="1:24" s="292" customFormat="1" ht="15.75">
      <c r="A54" s="385"/>
      <c r="B54" s="341"/>
      <c r="C54" s="386"/>
      <c r="D54" s="298"/>
      <c r="E54" s="296"/>
      <c r="F54" s="335"/>
      <c r="G54" s="298"/>
      <c r="H54" s="298"/>
      <c r="I54" s="298"/>
      <c r="J54" s="298"/>
      <c r="K54" s="298"/>
      <c r="L54" s="298"/>
      <c r="M54" s="387"/>
      <c r="N54" s="387"/>
      <c r="O54" s="298"/>
      <c r="P54" s="314"/>
      <c r="Q54" s="388"/>
      <c r="R54" s="298"/>
      <c r="S54" s="388"/>
      <c r="T54" s="335"/>
      <c r="U54" s="360"/>
      <c r="W54" s="1143"/>
      <c r="X54" s="1143"/>
    </row>
    <row r="55" spans="1:24" s="292" customFormat="1">
      <c r="A55" s="334">
        <f>+'Appendix A'!A93</f>
        <v>47</v>
      </c>
      <c r="B55" s="311"/>
      <c r="C55" s="298" t="s">
        <v>3</v>
      </c>
      <c r="D55" s="298"/>
      <c r="E55" s="296" t="str">
        <f>+'Appendix A'!E93</f>
        <v>(Note A &amp; Q)</v>
      </c>
      <c r="F55" s="335" t="s">
        <v>120</v>
      </c>
      <c r="G55" s="298"/>
      <c r="H55" s="298"/>
      <c r="I55" s="298"/>
      <c r="J55" s="298"/>
      <c r="K55" s="298"/>
      <c r="L55" s="298"/>
      <c r="M55" s="232"/>
      <c r="N55" s="232"/>
      <c r="O55" s="612">
        <v>10176785</v>
      </c>
      <c r="P55" s="612">
        <v>2041544</v>
      </c>
      <c r="Q55" s="612">
        <v>2041544</v>
      </c>
      <c r="R55" s="236">
        <f>+(Q55+P55)/2</f>
        <v>2041544</v>
      </c>
      <c r="S55" s="237">
        <f>'Appendix A'!H16</f>
        <v>0.1849999998508137</v>
      </c>
      <c r="T55" s="232">
        <f>R55*S55</f>
        <v>377685.63969542959</v>
      </c>
      <c r="U55" s="389"/>
      <c r="W55" s="1143"/>
      <c r="X55" s="1143"/>
    </row>
    <row r="56" spans="1:24" s="292" customFormat="1" ht="15.75">
      <c r="A56" s="334"/>
      <c r="B56" s="311"/>
      <c r="C56" s="298"/>
      <c r="D56" s="298"/>
      <c r="E56" s="296"/>
      <c r="F56" s="298"/>
      <c r="G56" s="228"/>
      <c r="H56" s="228"/>
      <c r="I56" s="228"/>
      <c r="J56" s="390"/>
      <c r="K56" s="232"/>
      <c r="L56" s="298"/>
      <c r="M56" s="232"/>
      <c r="N56" s="232"/>
      <c r="O56" s="232"/>
      <c r="P56" s="232"/>
      <c r="Q56" s="232"/>
      <c r="R56" s="76"/>
      <c r="S56" s="237"/>
      <c r="T56" s="238"/>
      <c r="U56" s="389"/>
      <c r="W56" s="1143"/>
      <c r="X56" s="1143"/>
    </row>
    <row r="57" spans="1:24" s="292" customFormat="1" ht="15.75" thickBot="1">
      <c r="A57" s="362"/>
      <c r="B57" s="371"/>
      <c r="C57" s="371"/>
      <c r="D57" s="371"/>
      <c r="E57" s="371"/>
      <c r="F57" s="371"/>
      <c r="G57" s="371"/>
      <c r="H57" s="371"/>
      <c r="I57" s="371"/>
      <c r="J57" s="371"/>
      <c r="K57" s="371"/>
      <c r="L57" s="371"/>
      <c r="M57" s="371"/>
      <c r="N57" s="371"/>
      <c r="O57" s="371"/>
      <c r="P57" s="371"/>
      <c r="Q57" s="371"/>
      <c r="R57" s="371" t="s">
        <v>102</v>
      </c>
      <c r="S57" s="346"/>
      <c r="T57" s="346"/>
      <c r="U57" s="349"/>
      <c r="W57" s="1143"/>
      <c r="X57" s="1143"/>
    </row>
    <row r="58" spans="1:24" s="292" customFormat="1">
      <c r="A58" s="311"/>
      <c r="B58" s="311"/>
      <c r="C58" s="311"/>
      <c r="D58" s="311"/>
      <c r="E58" s="311"/>
      <c r="F58" s="311"/>
      <c r="G58" s="311"/>
      <c r="H58" s="311"/>
      <c r="I58" s="311"/>
      <c r="J58" s="311"/>
      <c r="K58" s="311"/>
      <c r="L58" s="311"/>
      <c r="M58" s="311"/>
      <c r="N58" s="311"/>
      <c r="O58" s="311"/>
      <c r="P58" s="311"/>
      <c r="Q58" s="311"/>
      <c r="R58" s="311"/>
      <c r="S58" s="298"/>
      <c r="T58" s="298"/>
      <c r="U58" s="298"/>
      <c r="W58" s="1143"/>
      <c r="X58" s="1143"/>
    </row>
    <row r="59" spans="1:24">
      <c r="A59" s="311"/>
      <c r="B59" s="294"/>
      <c r="C59" s="351"/>
      <c r="D59" s="294"/>
      <c r="E59" s="352"/>
      <c r="F59" s="353"/>
      <c r="G59" s="76"/>
      <c r="H59" s="76"/>
      <c r="I59" s="76"/>
      <c r="J59" s="76"/>
      <c r="K59" s="76"/>
      <c r="L59" s="76"/>
      <c r="M59" s="76"/>
      <c r="N59" s="76"/>
      <c r="O59" s="76"/>
      <c r="P59" s="76"/>
      <c r="Q59" s="76"/>
      <c r="R59" s="76"/>
      <c r="S59" s="76"/>
      <c r="T59" s="76"/>
      <c r="U59" s="294"/>
      <c r="W59" s="1143"/>
      <c r="X59" s="1143"/>
    </row>
    <row r="60" spans="1:24" ht="16.5" thickBot="1">
      <c r="A60" s="314" t="s">
        <v>135</v>
      </c>
      <c r="B60" s="294"/>
      <c r="C60" s="294"/>
      <c r="D60" s="294"/>
      <c r="E60" s="352"/>
      <c r="F60" s="294"/>
      <c r="G60" s="354"/>
      <c r="H60" s="1428"/>
      <c r="I60" s="1428"/>
      <c r="J60" s="1428"/>
      <c r="K60" s="1428"/>
      <c r="L60" s="1428"/>
      <c r="M60" s="1428"/>
      <c r="N60" s="1428"/>
      <c r="O60" s="1428"/>
      <c r="P60" s="1428"/>
      <c r="Q60" s="1428"/>
      <c r="R60" s="1428"/>
      <c r="S60" s="1428"/>
      <c r="T60" s="294"/>
      <c r="U60" s="294"/>
      <c r="W60" s="1143"/>
      <c r="X60" s="1143"/>
    </row>
    <row r="61" spans="1:24" ht="32.25" thickBot="1">
      <c r="A61" s="318" t="s">
        <v>15</v>
      </c>
      <c r="B61" s="319" t="s">
        <v>16</v>
      </c>
      <c r="C61" s="319"/>
      <c r="D61" s="319"/>
      <c r="E61" s="320" t="s">
        <v>244</v>
      </c>
      <c r="F61" s="321" t="s">
        <v>17</v>
      </c>
      <c r="G61" s="355"/>
      <c r="H61" s="355"/>
      <c r="I61" s="355"/>
      <c r="J61" s="355"/>
      <c r="K61" s="355"/>
      <c r="L61" s="355"/>
      <c r="M61" s="355"/>
      <c r="N61" s="355"/>
      <c r="O61" s="355"/>
      <c r="P61" s="355"/>
      <c r="Q61" s="355"/>
      <c r="R61" s="368" t="s">
        <v>34</v>
      </c>
      <c r="S61" s="368" t="s">
        <v>648</v>
      </c>
      <c r="T61" s="368" t="s">
        <v>19</v>
      </c>
      <c r="U61" s="322"/>
      <c r="W61" s="1143"/>
      <c r="X61" s="1143"/>
    </row>
    <row r="62" spans="1:24" s="292" customFormat="1">
      <c r="A62" s="334"/>
      <c r="B62" s="298"/>
      <c r="C62" s="331"/>
      <c r="D62" s="298"/>
      <c r="E62" s="296"/>
      <c r="F62" s="339"/>
      <c r="G62" s="298"/>
      <c r="H62" s="298"/>
      <c r="I62" s="298"/>
      <c r="J62" s="298"/>
      <c r="K62" s="298"/>
      <c r="L62" s="298"/>
      <c r="M62" s="298"/>
      <c r="N62" s="298"/>
      <c r="O62" s="298"/>
      <c r="P62" s="298"/>
      <c r="Q62" s="298"/>
      <c r="R62" s="76"/>
      <c r="S62" s="60"/>
      <c r="T62" s="60"/>
      <c r="U62" s="360"/>
      <c r="W62" s="1143"/>
      <c r="X62" s="1143"/>
    </row>
    <row r="63" spans="1:24" s="292" customFormat="1" ht="15.75">
      <c r="A63" s="334"/>
      <c r="B63" s="341" t="s">
        <v>135</v>
      </c>
      <c r="C63" s="331"/>
      <c r="D63" s="298"/>
      <c r="E63" s="296"/>
      <c r="F63" s="339"/>
      <c r="G63" s="298"/>
      <c r="H63" s="298"/>
      <c r="I63" s="298"/>
      <c r="J63" s="298"/>
      <c r="K63" s="298"/>
      <c r="L63" s="298"/>
      <c r="M63" s="298"/>
      <c r="N63" s="298"/>
      <c r="O63" s="298"/>
      <c r="P63" s="298"/>
      <c r="Q63" s="298"/>
      <c r="R63" s="76"/>
      <c r="S63" s="60"/>
      <c r="T63" s="60"/>
      <c r="U63" s="360"/>
      <c r="W63" s="1143"/>
      <c r="X63" s="1143"/>
    </row>
    <row r="64" spans="1:24" s="292" customFormat="1">
      <c r="A64" s="334"/>
      <c r="B64" s="298"/>
      <c r="C64" s="331"/>
      <c r="D64" s="298"/>
      <c r="E64" s="296"/>
      <c r="F64" s="339"/>
      <c r="G64" s="298"/>
      <c r="H64" s="298"/>
      <c r="I64" s="298"/>
      <c r="J64" s="298"/>
      <c r="K64" s="298"/>
      <c r="L64" s="298"/>
      <c r="M64" s="298"/>
      <c r="N64" s="298"/>
      <c r="O64" s="298"/>
      <c r="P64" s="298"/>
      <c r="Q64" s="298"/>
      <c r="R64" s="76"/>
      <c r="S64" s="60"/>
      <c r="T64" s="60"/>
      <c r="U64" s="360"/>
      <c r="W64" s="1143"/>
      <c r="X64" s="1143"/>
    </row>
    <row r="65" spans="1:24">
      <c r="A65" s="340">
        <f>+'Appendix A'!A96</f>
        <v>48</v>
      </c>
      <c r="B65" s="298"/>
      <c r="C65" s="331" t="s">
        <v>116</v>
      </c>
      <c r="D65" s="350"/>
      <c r="E65" s="296" t="str">
        <f>+'Appendix A'!E96</f>
        <v>(Note  Q)</v>
      </c>
      <c r="F65" s="350" t="s">
        <v>117</v>
      </c>
      <c r="G65" s="294"/>
      <c r="H65" s="294"/>
      <c r="I65" s="294"/>
      <c r="J65" s="76"/>
      <c r="K65" s="294"/>
      <c r="L65" s="294"/>
      <c r="M65" s="294"/>
      <c r="N65" s="294"/>
      <c r="O65" s="294"/>
      <c r="P65" s="298"/>
      <c r="Q65" s="298"/>
      <c r="R65" s="612">
        <v>0</v>
      </c>
      <c r="S65" s="612">
        <v>0</v>
      </c>
      <c r="T65" s="236">
        <f>+(S65+R65)/2</f>
        <v>0</v>
      </c>
      <c r="U65" s="338"/>
      <c r="W65" s="1143"/>
      <c r="X65" s="1143"/>
    </row>
    <row r="66" spans="1:24">
      <c r="A66" s="340">
        <f>+'Appendix A'!A99</f>
        <v>51</v>
      </c>
      <c r="B66" s="298"/>
      <c r="C66" s="331" t="s">
        <v>112</v>
      </c>
      <c r="D66" s="350"/>
      <c r="E66" s="296" t="str">
        <f>+'Appendix A'!E99</f>
        <v>(Note  N &amp; Q))</v>
      </c>
      <c r="F66" s="350" t="s">
        <v>118</v>
      </c>
      <c r="G66" s="294"/>
      <c r="H66" s="294"/>
      <c r="I66" s="294"/>
      <c r="J66" s="76"/>
      <c r="K66" s="294"/>
      <c r="L66" s="294"/>
      <c r="M66" s="294"/>
      <c r="N66" s="294"/>
      <c r="O66" s="294"/>
      <c r="P66" s="298"/>
      <c r="Q66" s="298"/>
      <c r="R66" s="612">
        <v>5233800</v>
      </c>
      <c r="S66" s="612">
        <v>5643927</v>
      </c>
      <c r="T66" s="236">
        <f>+(S66+R66)/2</f>
        <v>5438863.5</v>
      </c>
      <c r="U66" s="338"/>
      <c r="W66" s="1143"/>
      <c r="X66" s="1143"/>
    </row>
    <row r="67" spans="1:24" ht="16.5" thickBot="1">
      <c r="A67" s="362"/>
      <c r="B67" s="371"/>
      <c r="C67" s="344"/>
      <c r="D67" s="371"/>
      <c r="E67" s="371"/>
      <c r="F67" s="345"/>
      <c r="G67" s="363"/>
      <c r="H67" s="363"/>
      <c r="I67" s="400"/>
      <c r="J67" s="345"/>
      <c r="K67" s="345"/>
      <c r="L67" s="345"/>
      <c r="M67" s="345"/>
      <c r="N67" s="345"/>
      <c r="O67" s="345"/>
      <c r="P67" s="345"/>
      <c r="Q67" s="345"/>
      <c r="R67" s="345"/>
      <c r="S67" s="363"/>
      <c r="T67" s="1429"/>
      <c r="U67" s="1430"/>
      <c r="W67" s="1143"/>
      <c r="X67" s="1143"/>
    </row>
    <row r="68" spans="1:24" s="294" customFormat="1" ht="15.75">
      <c r="A68" s="311"/>
      <c r="B68" s="330"/>
      <c r="C68" s="335"/>
      <c r="D68" s="350"/>
      <c r="E68" s="311"/>
      <c r="F68" s="310"/>
      <c r="G68" s="76"/>
      <c r="H68" s="76"/>
      <c r="I68" s="76"/>
      <c r="J68" s="76"/>
      <c r="K68" s="76"/>
      <c r="L68" s="76"/>
      <c r="M68" s="76"/>
      <c r="N68" s="76"/>
      <c r="O68" s="76"/>
      <c r="P68" s="76"/>
      <c r="Q68" s="76"/>
      <c r="R68" s="76"/>
      <c r="S68" s="76"/>
      <c r="T68" s="214"/>
      <c r="U68" s="392"/>
      <c r="W68" s="1143"/>
      <c r="X68" s="1143"/>
    </row>
    <row r="69" spans="1:24" s="294" customFormat="1" ht="15.75">
      <c r="A69" s="311"/>
      <c r="B69" s="330"/>
      <c r="C69" s="335"/>
      <c r="D69" s="350"/>
      <c r="E69" s="311"/>
      <c r="F69" s="310"/>
      <c r="G69" s="76"/>
      <c r="H69" s="76"/>
      <c r="I69" s="76"/>
      <c r="J69" s="76"/>
      <c r="K69" s="76"/>
      <c r="L69" s="76"/>
      <c r="M69" s="76"/>
      <c r="N69" s="76"/>
      <c r="O69" s="76"/>
      <c r="P69" s="76"/>
      <c r="Q69" s="76"/>
      <c r="R69" s="76"/>
      <c r="S69" s="76"/>
      <c r="T69" s="214"/>
      <c r="U69" s="392"/>
      <c r="W69" s="1143"/>
      <c r="X69" s="1143"/>
    </row>
    <row r="70" spans="1:24" ht="16.5" thickBot="1">
      <c r="A70" s="314" t="s">
        <v>641</v>
      </c>
      <c r="W70" s="1143"/>
      <c r="X70" s="1143"/>
    </row>
    <row r="71" spans="1:24" ht="32.25" thickBot="1">
      <c r="A71" s="318" t="s">
        <v>15</v>
      </c>
      <c r="B71" s="319" t="s">
        <v>16</v>
      </c>
      <c r="C71" s="319"/>
      <c r="D71" s="319"/>
      <c r="E71" s="320" t="s">
        <v>244</v>
      </c>
      <c r="F71" s="321" t="s">
        <v>17</v>
      </c>
      <c r="G71" s="320"/>
      <c r="H71" s="320"/>
      <c r="I71" s="320"/>
      <c r="J71" s="320"/>
      <c r="K71" s="320"/>
      <c r="L71" s="320"/>
      <c r="M71" s="320"/>
      <c r="N71" s="320"/>
      <c r="O71" s="320"/>
      <c r="P71" s="320"/>
      <c r="Q71" s="320"/>
      <c r="R71" s="368" t="s">
        <v>34</v>
      </c>
      <c r="S71" s="373" t="s">
        <v>648</v>
      </c>
      <c r="T71" s="368" t="s">
        <v>19</v>
      </c>
      <c r="U71" s="322"/>
      <c r="W71" s="1143"/>
      <c r="X71" s="1143"/>
    </row>
    <row r="72" spans="1:24" ht="15.75">
      <c r="A72" s="393"/>
      <c r="B72" s="376" t="s">
        <v>532</v>
      </c>
      <c r="C72" s="394"/>
      <c r="D72" s="395"/>
      <c r="E72" s="396"/>
      <c r="F72" s="397"/>
      <c r="G72" s="326"/>
      <c r="H72" s="326"/>
      <c r="I72" s="326"/>
      <c r="J72" s="397"/>
      <c r="K72" s="397"/>
      <c r="L72" s="397"/>
      <c r="M72" s="397"/>
      <c r="N72" s="397"/>
      <c r="O72" s="397"/>
      <c r="P72" s="397"/>
      <c r="Q72" s="397"/>
      <c r="R72" s="326"/>
      <c r="S72" s="326"/>
      <c r="T72" s="326"/>
      <c r="U72" s="328"/>
      <c r="W72" s="1143"/>
      <c r="X72" s="1143"/>
    </row>
    <row r="73" spans="1:24" ht="15.75">
      <c r="A73" s="369"/>
      <c r="B73" s="294"/>
      <c r="C73" s="294"/>
      <c r="D73" s="308"/>
      <c r="E73" s="352"/>
      <c r="F73" s="335"/>
      <c r="G73" s="294"/>
      <c r="H73" s="294"/>
      <c r="I73" s="294"/>
      <c r="J73" s="335"/>
      <c r="K73" s="335"/>
      <c r="L73" s="335"/>
      <c r="M73" s="335"/>
      <c r="N73" s="335"/>
      <c r="O73" s="335"/>
      <c r="P73" s="335"/>
      <c r="Q73" s="335"/>
      <c r="R73" s="294"/>
      <c r="S73" s="398"/>
      <c r="T73" s="294"/>
      <c r="U73" s="399"/>
      <c r="W73" s="1143"/>
      <c r="X73" s="1143"/>
    </row>
    <row r="74" spans="1:24" ht="15.75">
      <c r="A74" s="334">
        <f>+'Appendix A'!A108</f>
        <v>56</v>
      </c>
      <c r="B74" s="311"/>
      <c r="C74" s="341" t="s">
        <v>533</v>
      </c>
      <c r="D74" s="308"/>
      <c r="E74" s="311" t="str">
        <f>+'Appendix A'!E108</f>
        <v>(Note  N &amp; Q))</v>
      </c>
      <c r="F74" s="335" t="s">
        <v>36</v>
      </c>
      <c r="G74" s="294"/>
      <c r="H74" s="294"/>
      <c r="I74" s="294"/>
      <c r="J74" s="335"/>
      <c r="K74" s="335"/>
      <c r="L74" s="335"/>
      <c r="M74" s="335"/>
      <c r="N74" s="335"/>
      <c r="O74" s="335"/>
      <c r="P74" s="335"/>
      <c r="Q74" s="335"/>
      <c r="R74" s="612">
        <v>0</v>
      </c>
      <c r="S74" s="612">
        <v>0</v>
      </c>
      <c r="T74" s="231">
        <f>+R74+S74/2</f>
        <v>0</v>
      </c>
      <c r="U74" s="338"/>
      <c r="W74" s="1143"/>
      <c r="X74" s="1143"/>
    </row>
    <row r="75" spans="1:24" ht="16.5" thickBot="1">
      <c r="A75" s="362"/>
      <c r="B75" s="371"/>
      <c r="C75" s="344"/>
      <c r="D75" s="371"/>
      <c r="E75" s="371"/>
      <c r="F75" s="345"/>
      <c r="G75" s="363"/>
      <c r="H75" s="363"/>
      <c r="I75" s="400"/>
      <c r="J75" s="345"/>
      <c r="K75" s="345"/>
      <c r="L75" s="345"/>
      <c r="M75" s="345"/>
      <c r="N75" s="345"/>
      <c r="O75" s="345"/>
      <c r="P75" s="345"/>
      <c r="Q75" s="345"/>
      <c r="R75" s="345"/>
      <c r="S75" s="363"/>
      <c r="T75" s="1429"/>
      <c r="U75" s="1430"/>
      <c r="W75" s="1143"/>
      <c r="X75" s="1143"/>
    </row>
    <row r="76" spans="1:24" ht="15.75">
      <c r="A76" s="311"/>
      <c r="B76" s="311"/>
      <c r="C76" s="341"/>
      <c r="D76" s="311"/>
      <c r="E76" s="311"/>
      <c r="F76" s="335"/>
      <c r="G76" s="294"/>
      <c r="H76" s="294"/>
      <c r="I76" s="228"/>
      <c r="J76" s="335"/>
      <c r="K76" s="335"/>
      <c r="L76" s="335"/>
      <c r="M76" s="335"/>
      <c r="N76" s="335"/>
      <c r="O76" s="335"/>
      <c r="P76" s="335"/>
      <c r="Q76" s="335"/>
      <c r="R76" s="335"/>
      <c r="S76" s="294"/>
      <c r="T76" s="295"/>
      <c r="U76" s="295"/>
      <c r="W76" s="1143"/>
      <c r="X76" s="1143"/>
    </row>
    <row r="77" spans="1:24" s="294" customFormat="1" ht="15.75">
      <c r="A77" s="311"/>
      <c r="B77" s="330"/>
      <c r="C77" s="335"/>
      <c r="D77" s="350"/>
      <c r="E77" s="311"/>
      <c r="F77" s="310"/>
      <c r="G77" s="76"/>
      <c r="H77" s="76"/>
      <c r="I77" s="76"/>
      <c r="J77" s="76"/>
      <c r="K77" s="76"/>
      <c r="L77" s="76"/>
      <c r="M77" s="76"/>
      <c r="N77" s="76"/>
      <c r="O77" s="76"/>
      <c r="P77" s="76"/>
      <c r="Q77" s="76"/>
      <c r="R77" s="76"/>
      <c r="S77" s="76"/>
      <c r="T77" s="214"/>
      <c r="U77" s="392"/>
      <c r="W77" s="1143"/>
      <c r="X77" s="1143"/>
    </row>
    <row r="78" spans="1:24" ht="16.5" thickBot="1">
      <c r="A78" s="314" t="s">
        <v>27</v>
      </c>
      <c r="B78" s="294"/>
      <c r="C78" s="294"/>
      <c r="D78" s="294"/>
      <c r="E78" s="352"/>
      <c r="F78" s="294"/>
      <c r="G78" s="354"/>
      <c r="W78" s="1143"/>
      <c r="X78" s="1143"/>
    </row>
    <row r="79" spans="1:24" ht="32.25" thickBot="1">
      <c r="A79" s="318" t="s">
        <v>15</v>
      </c>
      <c r="B79" s="319" t="s">
        <v>16</v>
      </c>
      <c r="C79" s="319"/>
      <c r="D79" s="319"/>
      <c r="E79" s="320" t="s">
        <v>244</v>
      </c>
      <c r="F79" s="321" t="s">
        <v>17</v>
      </c>
      <c r="G79" s="355"/>
      <c r="H79" s="355"/>
      <c r="I79" s="355"/>
      <c r="J79" s="355"/>
      <c r="K79" s="355"/>
      <c r="L79" s="355"/>
      <c r="M79" s="355"/>
      <c r="N79" s="355"/>
      <c r="O79" s="355"/>
      <c r="P79" s="355"/>
      <c r="Q79" s="355"/>
      <c r="R79" s="355"/>
      <c r="S79" s="355"/>
      <c r="T79" s="320" t="s">
        <v>354</v>
      </c>
      <c r="U79" s="356"/>
      <c r="W79" s="1143"/>
      <c r="X79" s="1143"/>
    </row>
    <row r="80" spans="1:24">
      <c r="A80" s="334">
        <f>+'Appendix A'!A117</f>
        <v>59</v>
      </c>
      <c r="B80" s="294"/>
      <c r="C80" s="351" t="s">
        <v>209</v>
      </c>
      <c r="D80" s="294"/>
      <c r="E80" s="315" t="str">
        <f>+'Appendix A'!E117</f>
        <v>(Note  O)</v>
      </c>
      <c r="F80" s="445" t="s">
        <v>119</v>
      </c>
      <c r="G80" s="294"/>
      <c r="H80" s="294"/>
      <c r="I80" s="294"/>
      <c r="J80" s="294"/>
      <c r="K80" s="294"/>
      <c r="L80" s="294"/>
      <c r="M80" s="294"/>
      <c r="N80" s="294"/>
      <c r="O80" s="294"/>
      <c r="P80" s="294"/>
      <c r="Q80" s="294"/>
      <c r="R80" s="76"/>
      <c r="S80" s="1209"/>
      <c r="T80" s="332">
        <v>119900000</v>
      </c>
      <c r="U80" s="338"/>
      <c r="W80" s="1143"/>
      <c r="X80" s="1143"/>
    </row>
    <row r="81" spans="1:24">
      <c r="A81" s="334">
        <f>+'Appendix A'!A118</f>
        <v>60</v>
      </c>
      <c r="B81" s="294"/>
      <c r="C81" s="351" t="s">
        <v>592</v>
      </c>
      <c r="D81" s="294"/>
      <c r="E81" s="352"/>
      <c r="F81" s="353" t="s">
        <v>28</v>
      </c>
      <c r="G81" s="294"/>
      <c r="H81" s="294"/>
      <c r="I81" s="294"/>
      <c r="J81" s="294"/>
      <c r="K81" s="294"/>
      <c r="L81" s="294"/>
      <c r="M81" s="294"/>
      <c r="N81" s="294"/>
      <c r="O81" s="294"/>
      <c r="P81" s="294"/>
      <c r="Q81" s="294"/>
      <c r="R81" s="294"/>
      <c r="S81" s="294"/>
      <c r="T81" s="612">
        <v>0</v>
      </c>
      <c r="U81" s="338"/>
      <c r="W81" s="1143"/>
      <c r="X81" s="1143"/>
    </row>
    <row r="82" spans="1:24" ht="15.75" thickBot="1">
      <c r="A82" s="362"/>
      <c r="B82" s="363"/>
      <c r="C82" s="364"/>
      <c r="D82" s="363"/>
      <c r="E82" s="365"/>
      <c r="F82" s="366"/>
      <c r="G82" s="167"/>
      <c r="H82" s="167"/>
      <c r="I82" s="167"/>
      <c r="J82" s="167"/>
      <c r="K82" s="167"/>
      <c r="L82" s="167"/>
      <c r="M82" s="167"/>
      <c r="N82" s="167"/>
      <c r="O82" s="167"/>
      <c r="P82" s="167"/>
      <c r="Q82" s="167"/>
      <c r="R82" s="167"/>
      <c r="S82" s="167"/>
      <c r="T82" s="167"/>
      <c r="U82" s="367"/>
      <c r="W82" s="1143"/>
      <c r="X82" s="1143"/>
    </row>
    <row r="83" spans="1:24">
      <c r="A83" s="311"/>
      <c r="B83" s="294"/>
      <c r="C83" s="351"/>
      <c r="D83" s="294"/>
      <c r="E83" s="352"/>
      <c r="F83" s="353"/>
      <c r="G83" s="76"/>
      <c r="H83" s="76"/>
      <c r="I83" s="76"/>
      <c r="J83" s="76"/>
      <c r="K83" s="76"/>
      <c r="L83" s="76"/>
      <c r="M83" s="76"/>
      <c r="N83" s="76"/>
      <c r="O83" s="76"/>
      <c r="P83" s="76"/>
      <c r="Q83" s="76"/>
      <c r="R83" s="76"/>
      <c r="S83" s="76"/>
      <c r="T83" s="76"/>
      <c r="U83" s="294"/>
      <c r="W83" s="1143"/>
      <c r="X83" s="1143"/>
    </row>
    <row r="84" spans="1:24">
      <c r="A84" s="311"/>
      <c r="B84" s="294"/>
      <c r="C84" s="351"/>
      <c r="D84" s="294"/>
      <c r="E84" s="352"/>
      <c r="F84" s="353"/>
      <c r="G84" s="76"/>
      <c r="H84" s="76"/>
      <c r="I84" s="76"/>
      <c r="J84" s="76"/>
      <c r="K84" s="76"/>
      <c r="L84" s="76"/>
      <c r="M84" s="76"/>
      <c r="N84" s="76"/>
      <c r="O84" s="76"/>
      <c r="P84" s="76"/>
      <c r="Q84" s="76"/>
      <c r="R84" s="76"/>
      <c r="S84" s="76"/>
      <c r="T84" s="76"/>
      <c r="U84" s="294"/>
      <c r="W84" s="1143"/>
      <c r="X84" s="1143"/>
    </row>
    <row r="85" spans="1:24" s="294" customFormat="1" ht="16.5" thickBot="1">
      <c r="A85" s="314" t="s">
        <v>355</v>
      </c>
      <c r="E85" s="352"/>
      <c r="G85" s="354"/>
      <c r="H85" s="76"/>
      <c r="I85" s="76"/>
      <c r="J85" s="76"/>
      <c r="K85" s="76"/>
      <c r="L85" s="76"/>
      <c r="M85" s="76"/>
      <c r="N85" s="76"/>
      <c r="O85" s="76"/>
      <c r="P85" s="76"/>
      <c r="Q85" s="76"/>
      <c r="R85" s="76"/>
      <c r="S85" s="76"/>
      <c r="T85" s="214"/>
      <c r="U85" s="392"/>
      <c r="W85" s="1143"/>
      <c r="X85" s="1143"/>
    </row>
    <row r="86" spans="1:24" s="294" customFormat="1" ht="32.25" thickBot="1">
      <c r="A86" s="318" t="s">
        <v>15</v>
      </c>
      <c r="B86" s="319" t="s">
        <v>16</v>
      </c>
      <c r="C86" s="319"/>
      <c r="D86" s="319"/>
      <c r="E86" s="320" t="s">
        <v>244</v>
      </c>
      <c r="F86" s="321" t="s">
        <v>17</v>
      </c>
      <c r="G86" s="355"/>
      <c r="H86" s="234"/>
      <c r="I86" s="234"/>
      <c r="J86" s="234"/>
      <c r="K86" s="234"/>
      <c r="L86" s="234"/>
      <c r="M86" s="234"/>
      <c r="N86" s="234"/>
      <c r="O86" s="234"/>
      <c r="P86" s="234"/>
      <c r="Q86" s="234"/>
      <c r="R86" s="234"/>
      <c r="S86" s="234"/>
      <c r="T86" s="320" t="s">
        <v>354</v>
      </c>
      <c r="U86" s="322"/>
      <c r="W86" s="1143"/>
      <c r="X86" s="1143"/>
    </row>
    <row r="87" spans="1:24" s="294" customFormat="1">
      <c r="A87" s="329"/>
      <c r="C87" s="342"/>
      <c r="D87" s="316"/>
      <c r="E87" s="352"/>
      <c r="F87" s="316"/>
      <c r="H87" s="76"/>
      <c r="I87" s="76"/>
      <c r="J87" s="76"/>
      <c r="K87" s="76"/>
      <c r="L87" s="76"/>
      <c r="M87" s="76"/>
      <c r="N87" s="76"/>
      <c r="O87" s="76"/>
      <c r="P87" s="76"/>
      <c r="Q87" s="76"/>
      <c r="R87" s="76"/>
      <c r="S87" s="76"/>
      <c r="T87" s="350"/>
      <c r="U87" s="406"/>
      <c r="W87" s="1143"/>
      <c r="X87" s="1143"/>
    </row>
    <row r="88" spans="1:24" s="294" customFormat="1" ht="15.75">
      <c r="A88" s="329"/>
      <c r="B88" s="407"/>
      <c r="C88" s="342"/>
      <c r="D88" s="316"/>
      <c r="E88" s="352"/>
      <c r="F88" s="316"/>
      <c r="H88" s="76"/>
      <c r="I88" s="76"/>
      <c r="J88" s="76"/>
      <c r="K88" s="76"/>
      <c r="L88" s="76"/>
      <c r="M88" s="76"/>
      <c r="N88" s="76"/>
      <c r="O88" s="76"/>
      <c r="P88" s="76"/>
      <c r="Q88" s="76"/>
      <c r="R88" s="76"/>
      <c r="S88" s="76"/>
      <c r="T88" s="350"/>
      <c r="U88" s="406"/>
      <c r="W88" s="1143"/>
      <c r="X88" s="1143"/>
    </row>
    <row r="89" spans="1:24" s="294" customFormat="1" ht="15.75">
      <c r="A89" s="329">
        <f>+'Appendix A'!A125</f>
        <v>65</v>
      </c>
      <c r="B89" s="407"/>
      <c r="C89" s="342" t="s">
        <v>356</v>
      </c>
      <c r="D89" s="316"/>
      <c r="E89" s="315" t="s">
        <v>452</v>
      </c>
      <c r="F89" s="316" t="s">
        <v>179</v>
      </c>
      <c r="H89" s="76"/>
      <c r="I89" s="76"/>
      <c r="J89" s="76"/>
      <c r="K89" s="76"/>
      <c r="L89" s="76"/>
      <c r="M89" s="76"/>
      <c r="N89" s="76"/>
      <c r="O89" s="76"/>
      <c r="P89" s="76"/>
      <c r="Q89" s="76"/>
      <c r="R89" s="76"/>
      <c r="S89" s="76"/>
      <c r="T89" s="332">
        <v>2908029</v>
      </c>
      <c r="U89" s="406"/>
      <c r="W89" s="1143"/>
      <c r="X89" s="1143"/>
    </row>
    <row r="90" spans="1:24" s="294" customFormat="1" ht="16.5" thickBot="1">
      <c r="A90" s="362"/>
      <c r="B90" s="391"/>
      <c r="C90" s="345"/>
      <c r="D90" s="348"/>
      <c r="E90" s="371"/>
      <c r="F90" s="408"/>
      <c r="G90" s="167"/>
      <c r="H90" s="167"/>
      <c r="I90" s="167"/>
      <c r="J90" s="167"/>
      <c r="K90" s="167"/>
      <c r="L90" s="167"/>
      <c r="M90" s="167"/>
      <c r="N90" s="167"/>
      <c r="O90" s="167"/>
      <c r="P90" s="167"/>
      <c r="Q90" s="167"/>
      <c r="R90" s="167"/>
      <c r="S90" s="167"/>
      <c r="T90" s="235"/>
      <c r="U90" s="409"/>
      <c r="W90" s="1143"/>
      <c r="X90" s="1143"/>
    </row>
    <row r="91" spans="1:24" ht="15.75">
      <c r="A91" s="311"/>
      <c r="B91" s="311"/>
      <c r="C91" s="341"/>
      <c r="D91" s="311"/>
      <c r="E91" s="311"/>
      <c r="F91" s="335"/>
      <c r="G91" s="294"/>
      <c r="H91" s="294"/>
      <c r="I91" s="228"/>
      <c r="J91" s="335"/>
      <c r="K91" s="335"/>
      <c r="L91" s="335"/>
      <c r="M91" s="335"/>
      <c r="N91" s="335"/>
      <c r="O91" s="335"/>
      <c r="P91" s="335"/>
      <c r="Q91" s="335"/>
      <c r="R91" s="335"/>
      <c r="S91" s="294"/>
      <c r="T91" s="805"/>
      <c r="U91" s="805" t="s">
        <v>698</v>
      </c>
      <c r="W91" s="1143"/>
      <c r="X91" s="1143"/>
    </row>
    <row r="92" spans="1:24" ht="16.5" thickBot="1">
      <c r="A92" s="314" t="s">
        <v>657</v>
      </c>
      <c r="R92" s="1164"/>
      <c r="W92" s="1143"/>
      <c r="X92" s="1143"/>
    </row>
    <row r="93" spans="1:24" ht="32.25" thickBot="1">
      <c r="A93" s="318" t="s">
        <v>15</v>
      </c>
      <c r="B93" s="319" t="s">
        <v>16</v>
      </c>
      <c r="C93" s="319"/>
      <c r="D93" s="319"/>
      <c r="E93" s="320" t="s">
        <v>244</v>
      </c>
      <c r="F93" s="321" t="s">
        <v>17</v>
      </c>
      <c r="G93" s="320"/>
      <c r="H93" s="320"/>
      <c r="I93" s="320"/>
      <c r="J93" s="320"/>
      <c r="K93" s="320"/>
      <c r="L93" s="320"/>
      <c r="M93" s="320"/>
      <c r="N93" s="320"/>
      <c r="O93" s="320"/>
      <c r="P93" s="320"/>
      <c r="Q93" s="320"/>
      <c r="R93" s="320"/>
      <c r="S93" s="368" t="s">
        <v>354</v>
      </c>
      <c r="T93" s="1421"/>
      <c r="U93" s="1422"/>
      <c r="W93" s="1143"/>
      <c r="X93" s="1143"/>
    </row>
    <row r="94" spans="1:24" ht="15.75">
      <c r="A94" s="334"/>
      <c r="B94" s="341"/>
      <c r="C94" s="311"/>
      <c r="D94" s="311"/>
      <c r="E94" s="311"/>
      <c r="F94" s="311"/>
      <c r="G94" s="311"/>
      <c r="H94" s="311"/>
      <c r="I94" s="311"/>
      <c r="J94" s="311"/>
      <c r="K94" s="311"/>
      <c r="L94" s="311"/>
      <c r="M94" s="311"/>
      <c r="N94" s="311"/>
      <c r="O94" s="311"/>
      <c r="P94" s="311"/>
      <c r="Q94" s="311"/>
      <c r="R94" s="311"/>
      <c r="S94" s="294"/>
      <c r="T94" s="294"/>
      <c r="U94" s="338"/>
      <c r="W94" s="1143"/>
      <c r="X94" s="1143"/>
    </row>
    <row r="95" spans="1:24" s="1186" customFormat="1" ht="15.75">
      <c r="A95" s="334">
        <f>+'Appendix A'!A122</f>
        <v>62</v>
      </c>
      <c r="B95" s="311"/>
      <c r="C95" s="335" t="s">
        <v>803</v>
      </c>
      <c r="D95" s="311"/>
      <c r="E95" s="311"/>
      <c r="F95" s="335" t="s">
        <v>37</v>
      </c>
      <c r="G95" s="1185"/>
      <c r="H95" s="1185"/>
      <c r="I95" s="1185"/>
      <c r="J95" s="1185"/>
      <c r="K95" s="1185"/>
      <c r="L95" s="1185"/>
      <c r="M95" s="1185"/>
      <c r="N95" s="1185"/>
      <c r="O95" s="1185"/>
      <c r="P95" s="1185"/>
      <c r="Q95" s="1185"/>
      <c r="R95" s="76"/>
      <c r="S95" s="332">
        <v>95466338</v>
      </c>
      <c r="T95" s="1431"/>
      <c r="U95" s="1432"/>
      <c r="W95" s="1143"/>
      <c r="X95" s="1143"/>
    </row>
    <row r="96" spans="1:24" ht="15.75">
      <c r="A96" s="334"/>
      <c r="B96" s="311"/>
      <c r="C96" s="335"/>
      <c r="D96" s="311"/>
      <c r="E96" s="311"/>
      <c r="F96" s="335"/>
      <c r="G96" s="335"/>
      <c r="H96" s="335"/>
      <c r="I96" s="335"/>
      <c r="J96" s="335"/>
      <c r="K96" s="335"/>
      <c r="L96" s="335"/>
      <c r="M96" s="335"/>
      <c r="N96" s="335"/>
      <c r="O96" s="335"/>
      <c r="P96" s="335"/>
      <c r="Q96" s="335"/>
      <c r="R96" s="76"/>
      <c r="S96" s="612">
        <v>0</v>
      </c>
      <c r="T96" s="295"/>
      <c r="U96" s="389"/>
      <c r="W96" s="1143"/>
      <c r="X96" s="1143"/>
    </row>
    <row r="97" spans="1:24" ht="15.75">
      <c r="A97" s="334">
        <f>+'Appendix A'!A123</f>
        <v>63</v>
      </c>
      <c r="B97" s="311"/>
      <c r="C97" s="310" t="s">
        <v>305</v>
      </c>
      <c r="D97" s="76"/>
      <c r="E97" s="311" t="s">
        <v>453</v>
      </c>
      <c r="F97" s="335" t="s">
        <v>175</v>
      </c>
      <c r="G97" s="335"/>
      <c r="H97" s="335"/>
      <c r="I97" s="335"/>
      <c r="J97" s="335"/>
      <c r="K97" s="335"/>
      <c r="L97" s="335"/>
      <c r="M97" s="335"/>
      <c r="N97" s="335"/>
      <c r="O97" s="335"/>
      <c r="P97" s="335"/>
      <c r="Q97" s="335"/>
      <c r="R97" s="76"/>
      <c r="S97" s="332">
        <v>-44948588</v>
      </c>
      <c r="T97" s="1431"/>
      <c r="U97" s="1432"/>
      <c r="V97" s="1164"/>
      <c r="W97" s="1143"/>
      <c r="X97" s="1143"/>
    </row>
    <row r="98" spans="1:24" ht="15.75">
      <c r="A98" s="334">
        <f>+'Appendix A'!A124</f>
        <v>64</v>
      </c>
      <c r="B98" s="311"/>
      <c r="C98" s="310" t="s">
        <v>305</v>
      </c>
      <c r="D98" s="76"/>
      <c r="E98" s="311" t="s">
        <v>452</v>
      </c>
      <c r="F98" s="335" t="s">
        <v>175</v>
      </c>
      <c r="G98" s="311"/>
      <c r="H98" s="311"/>
      <c r="I98" s="311"/>
      <c r="J98" s="311"/>
      <c r="K98" s="311"/>
      <c r="L98" s="311"/>
      <c r="M98" s="311"/>
      <c r="N98" s="311"/>
      <c r="O98" s="311"/>
      <c r="P98" s="311"/>
      <c r="Q98" s="311"/>
      <c r="R98" s="76"/>
      <c r="S98" s="332">
        <v>-44948588</v>
      </c>
      <c r="T98" s="1161"/>
      <c r="U98" s="389"/>
      <c r="W98" s="1143"/>
      <c r="X98" s="1143"/>
    </row>
    <row r="99" spans="1:24" ht="15.75" thickBot="1">
      <c r="A99" s="362"/>
      <c r="B99" s="371"/>
      <c r="C99" s="371"/>
      <c r="D99" s="371"/>
      <c r="E99" s="371"/>
      <c r="F99" s="371"/>
      <c r="G99" s="371"/>
      <c r="H99" s="371"/>
      <c r="I99" s="371"/>
      <c r="J99" s="371"/>
      <c r="K99" s="371"/>
      <c r="L99" s="371"/>
      <c r="M99" s="371"/>
      <c r="N99" s="371"/>
      <c r="O99" s="371"/>
      <c r="P99" s="371"/>
      <c r="Q99" s="371"/>
      <c r="R99" s="371"/>
      <c r="S99" s="363"/>
      <c r="T99" s="363"/>
      <c r="U99" s="367"/>
      <c r="W99" s="1143"/>
      <c r="X99" s="1143"/>
    </row>
    <row r="100" spans="1:24">
      <c r="W100" s="1143"/>
      <c r="X100" s="1143"/>
    </row>
    <row r="101" spans="1:24">
      <c r="W101" s="1143"/>
      <c r="X101" s="1143"/>
    </row>
    <row r="102" spans="1:24" ht="16.5" thickBot="1">
      <c r="A102" s="314" t="s">
        <v>637</v>
      </c>
      <c r="W102" s="1143"/>
      <c r="X102" s="1143"/>
    </row>
    <row r="103" spans="1:24" ht="32.25" thickBot="1">
      <c r="A103" s="318" t="s">
        <v>15</v>
      </c>
      <c r="B103" s="319" t="s">
        <v>16</v>
      </c>
      <c r="C103" s="319"/>
      <c r="D103" s="319"/>
      <c r="E103" s="320" t="s">
        <v>244</v>
      </c>
      <c r="F103" s="321" t="s">
        <v>17</v>
      </c>
      <c r="G103" s="320"/>
      <c r="H103" s="320"/>
      <c r="I103" s="320"/>
      <c r="J103" s="320"/>
      <c r="K103" s="320"/>
      <c r="L103" s="320"/>
      <c r="M103" s="320"/>
      <c r="N103" s="320"/>
      <c r="O103" s="320"/>
      <c r="P103" s="320"/>
      <c r="Q103" s="320"/>
      <c r="R103" s="320"/>
      <c r="S103" s="368" t="s">
        <v>354</v>
      </c>
      <c r="T103" s="368" t="s">
        <v>554</v>
      </c>
      <c r="U103" s="322"/>
      <c r="W103" s="1143"/>
      <c r="X103" s="1143"/>
    </row>
    <row r="104" spans="1:24" s="292" customFormat="1" ht="15.75">
      <c r="A104" s="410"/>
      <c r="B104" s="411"/>
      <c r="C104" s="411"/>
      <c r="D104" s="411"/>
      <c r="E104" s="412"/>
      <c r="F104" s="413"/>
      <c r="G104" s="412"/>
      <c r="H104" s="412"/>
      <c r="I104" s="412"/>
      <c r="J104" s="412"/>
      <c r="K104" s="412"/>
      <c r="L104" s="412"/>
      <c r="M104" s="412"/>
      <c r="N104" s="412"/>
      <c r="O104" s="412"/>
      <c r="P104" s="412"/>
      <c r="Q104" s="412"/>
      <c r="R104" s="412"/>
      <c r="S104" s="414"/>
      <c r="T104" s="414"/>
      <c r="U104" s="415"/>
      <c r="W104" s="1143"/>
      <c r="X104" s="1143"/>
    </row>
    <row r="105" spans="1:24" ht="15.75">
      <c r="A105" s="334"/>
      <c r="B105" s="330" t="s">
        <v>114</v>
      </c>
      <c r="C105" s="350"/>
      <c r="D105" s="350"/>
      <c r="E105" s="336"/>
      <c r="F105" s="350"/>
      <c r="G105" s="350"/>
      <c r="H105" s="350"/>
      <c r="I105" s="350"/>
      <c r="J105" s="350"/>
      <c r="K105" s="350"/>
      <c r="L105" s="350"/>
      <c r="M105" s="350"/>
      <c r="N105" s="350"/>
      <c r="O105" s="350"/>
      <c r="P105" s="350"/>
      <c r="Q105" s="350"/>
      <c r="R105" s="350"/>
      <c r="S105" s="294"/>
      <c r="T105" s="294"/>
      <c r="U105" s="338"/>
      <c r="W105" s="1143"/>
      <c r="X105" s="1143"/>
    </row>
    <row r="106" spans="1:24" ht="15.75">
      <c r="A106" s="334"/>
      <c r="B106" s="330"/>
      <c r="C106" s="350"/>
      <c r="D106" s="350"/>
      <c r="E106" s="336"/>
      <c r="F106" s="350"/>
      <c r="G106" s="350"/>
      <c r="H106" s="350"/>
      <c r="I106" s="350"/>
      <c r="J106" s="350"/>
      <c r="K106" s="350"/>
      <c r="L106" s="350"/>
      <c r="M106" s="350"/>
      <c r="N106" s="350"/>
      <c r="O106" s="350"/>
      <c r="P106" s="350"/>
      <c r="Q106" s="350"/>
      <c r="R106" s="350"/>
      <c r="S106" s="294"/>
      <c r="T106" s="298"/>
      <c r="U106" s="360"/>
      <c r="W106" s="1143"/>
      <c r="X106" s="1143"/>
    </row>
    <row r="107" spans="1:24">
      <c r="A107" s="334">
        <f>+'Appendix A'!A126</f>
        <v>66</v>
      </c>
      <c r="B107" s="311"/>
      <c r="C107" s="335" t="s">
        <v>256</v>
      </c>
      <c r="D107" s="339"/>
      <c r="E107" s="311" t="str">
        <f>+'Appendix A'!E126</f>
        <v>(Note E &amp; O)</v>
      </c>
      <c r="F107" s="335" t="s">
        <v>292</v>
      </c>
      <c r="G107" s="335"/>
      <c r="H107" s="335"/>
      <c r="I107" s="335"/>
      <c r="J107" s="335"/>
      <c r="K107" s="335"/>
      <c r="L107" s="335"/>
      <c r="M107" s="335"/>
      <c r="N107" s="335"/>
      <c r="O107" s="335"/>
      <c r="P107" s="335"/>
      <c r="Q107" s="335"/>
      <c r="R107" s="76"/>
      <c r="S107" s="332">
        <v>10698000</v>
      </c>
      <c r="T107" s="332">
        <v>0</v>
      </c>
      <c r="U107" s="416"/>
      <c r="W107" s="1143"/>
      <c r="X107" s="1143"/>
    </row>
    <row r="108" spans="1:24" ht="15.75">
      <c r="A108" s="334"/>
      <c r="B108" s="311"/>
      <c r="C108" s="335"/>
      <c r="D108" s="339"/>
      <c r="E108" s="311"/>
      <c r="F108" s="335"/>
      <c r="G108" s="335"/>
      <c r="H108" s="335"/>
      <c r="I108" s="335"/>
      <c r="J108" s="335"/>
      <c r="K108" s="335"/>
      <c r="L108" s="335"/>
      <c r="M108" s="335"/>
      <c r="N108" s="335"/>
      <c r="O108" s="335"/>
      <c r="P108" s="335"/>
      <c r="Q108" s="335"/>
      <c r="R108" s="76"/>
      <c r="S108" s="464"/>
      <c r="T108" s="358"/>
      <c r="U108" s="416"/>
      <c r="W108" s="1143"/>
      <c r="X108" s="1143"/>
    </row>
    <row r="109" spans="1:24" ht="15.75">
      <c r="A109" s="334"/>
      <c r="B109" s="330" t="s">
        <v>113</v>
      </c>
      <c r="C109" s="331"/>
      <c r="D109" s="350"/>
      <c r="E109" s="392"/>
      <c r="F109" s="342"/>
      <c r="G109" s="342"/>
      <c r="H109" s="342"/>
      <c r="I109" s="342"/>
      <c r="J109" s="342"/>
      <c r="K109" s="342"/>
      <c r="L109" s="342"/>
      <c r="M109" s="342"/>
      <c r="N109" s="342"/>
      <c r="O109" s="342"/>
      <c r="P109" s="342"/>
      <c r="Q109" s="342"/>
      <c r="R109" s="76"/>
      <c r="S109" s="317"/>
      <c r="T109" s="317"/>
      <c r="U109" s="417"/>
      <c r="W109" s="1143"/>
      <c r="X109" s="1143"/>
    </row>
    <row r="110" spans="1:24" ht="15.75">
      <c r="A110" s="334"/>
      <c r="B110" s="330"/>
      <c r="C110" s="331"/>
      <c r="D110" s="350"/>
      <c r="E110" s="392"/>
      <c r="F110" s="342"/>
      <c r="G110" s="342"/>
      <c r="H110" s="342"/>
      <c r="I110" s="342"/>
      <c r="J110" s="342"/>
      <c r="K110" s="342"/>
      <c r="L110" s="342"/>
      <c r="M110" s="342"/>
      <c r="N110" s="342"/>
      <c r="O110" s="342"/>
      <c r="P110" s="342"/>
      <c r="Q110" s="342"/>
      <c r="R110" s="76"/>
      <c r="S110" s="317"/>
      <c r="T110" s="317"/>
      <c r="U110" s="417"/>
      <c r="W110" s="1143"/>
      <c r="X110" s="1143"/>
    </row>
    <row r="111" spans="1:24">
      <c r="A111" s="334">
        <f>+'Appendix A'!A134</f>
        <v>72</v>
      </c>
      <c r="B111" s="311"/>
      <c r="C111" s="335" t="str">
        <f>+'Appendix A'!C134</f>
        <v>Regulatory Commission Exp Account 928</v>
      </c>
      <c r="D111" s="296"/>
      <c r="E111" s="311" t="str">
        <f>+'Appendix A'!E134</f>
        <v>(Note G &amp; O)</v>
      </c>
      <c r="F111" s="335" t="s">
        <v>578</v>
      </c>
      <c r="G111" s="335"/>
      <c r="H111" s="335"/>
      <c r="I111" s="335"/>
      <c r="J111" s="335"/>
      <c r="K111" s="335"/>
      <c r="L111" s="335"/>
      <c r="M111" s="335"/>
      <c r="N111" s="335"/>
      <c r="O111" s="335"/>
      <c r="P111" s="335"/>
      <c r="Q111" s="335"/>
      <c r="R111" s="76"/>
      <c r="S111" s="332">
        <v>600000</v>
      </c>
      <c r="T111" s="332">
        <v>600000</v>
      </c>
      <c r="U111" s="418"/>
      <c r="W111" s="1143"/>
      <c r="X111" s="1143"/>
    </row>
    <row r="112" spans="1:24" ht="15.75" thickBot="1">
      <c r="A112" s="419"/>
      <c r="B112" s="363"/>
      <c r="C112" s="363"/>
      <c r="D112" s="363"/>
      <c r="E112" s="365"/>
      <c r="F112" s="363"/>
      <c r="G112" s="363"/>
      <c r="H112" s="363"/>
      <c r="I112" s="363"/>
      <c r="J112" s="363"/>
      <c r="K112" s="363"/>
      <c r="L112" s="363"/>
      <c r="M112" s="363"/>
      <c r="N112" s="363"/>
      <c r="O112" s="363"/>
      <c r="P112" s="363"/>
      <c r="Q112" s="363"/>
      <c r="R112" s="363"/>
      <c r="S112" s="363"/>
      <c r="T112" s="363"/>
      <c r="U112" s="367"/>
      <c r="W112" s="1143"/>
      <c r="X112" s="1143"/>
    </row>
    <row r="113" spans="1:24">
      <c r="A113" s="294"/>
      <c r="B113" s="294"/>
      <c r="C113" s="294"/>
      <c r="D113" s="294"/>
      <c r="E113" s="352"/>
      <c r="F113" s="294"/>
      <c r="G113" s="294"/>
      <c r="H113" s="294"/>
      <c r="I113" s="294"/>
      <c r="J113" s="294"/>
      <c r="K113" s="294"/>
      <c r="L113" s="294"/>
      <c r="M113" s="294"/>
      <c r="N113" s="294"/>
      <c r="O113" s="294"/>
      <c r="P113" s="294"/>
      <c r="Q113" s="294"/>
      <c r="R113" s="294"/>
      <c r="S113" s="294"/>
      <c r="T113" s="294"/>
      <c r="U113" s="294"/>
      <c r="W113" s="1143"/>
      <c r="X113" s="1143"/>
    </row>
    <row r="114" spans="1:24">
      <c r="A114" s="294"/>
      <c r="B114" s="294"/>
      <c r="C114" s="294"/>
      <c r="D114" s="294"/>
      <c r="E114" s="352"/>
      <c r="F114" s="294"/>
      <c r="G114" s="294"/>
      <c r="H114" s="294"/>
      <c r="I114" s="294"/>
      <c r="J114" s="294"/>
      <c r="K114" s="294"/>
      <c r="L114" s="294"/>
      <c r="M114" s="294"/>
      <c r="N114" s="294"/>
      <c r="O114" s="294"/>
      <c r="P114" s="294"/>
      <c r="Q114" s="294"/>
      <c r="R114" s="294"/>
      <c r="S114" s="294"/>
      <c r="T114" s="294"/>
      <c r="U114" s="294"/>
      <c r="W114" s="1143"/>
      <c r="X114" s="1143"/>
    </row>
    <row r="115" spans="1:24" s="294" customFormat="1" ht="16.5" thickBot="1">
      <c r="A115" s="420" t="s">
        <v>495</v>
      </c>
      <c r="E115" s="352"/>
      <c r="F115" s="335"/>
      <c r="W115" s="1143"/>
      <c r="X115" s="1143"/>
    </row>
    <row r="116" spans="1:24" ht="32.25" thickBot="1">
      <c r="A116" s="318" t="s">
        <v>15</v>
      </c>
      <c r="B116" s="319" t="s">
        <v>16</v>
      </c>
      <c r="C116" s="319"/>
      <c r="D116" s="319"/>
      <c r="E116" s="320" t="s">
        <v>244</v>
      </c>
      <c r="F116" s="321" t="s">
        <v>17</v>
      </c>
      <c r="G116" s="320"/>
      <c r="H116" s="320"/>
      <c r="I116" s="320"/>
      <c r="J116" s="320"/>
      <c r="K116" s="320"/>
      <c r="L116" s="320"/>
      <c r="M116" s="320"/>
      <c r="N116" s="320"/>
      <c r="O116" s="320"/>
      <c r="P116" s="320"/>
      <c r="Q116" s="320"/>
      <c r="R116" s="320"/>
      <c r="S116" s="368" t="s">
        <v>354</v>
      </c>
      <c r="T116" s="368" t="s">
        <v>546</v>
      </c>
      <c r="U116" s="322"/>
      <c r="W116" s="1143"/>
      <c r="X116" s="1143"/>
    </row>
    <row r="117" spans="1:24" s="292" customFormat="1" ht="15.75">
      <c r="A117" s="357"/>
      <c r="B117" s="297"/>
      <c r="C117" s="297"/>
      <c r="D117" s="297"/>
      <c r="E117" s="358"/>
      <c r="F117" s="359"/>
      <c r="G117" s="358"/>
      <c r="H117" s="358"/>
      <c r="I117" s="358"/>
      <c r="J117" s="358"/>
      <c r="K117" s="358"/>
      <c r="L117" s="358"/>
      <c r="M117" s="358"/>
      <c r="N117" s="358"/>
      <c r="O117" s="358"/>
      <c r="P117" s="358"/>
      <c r="Q117" s="464"/>
      <c r="R117" s="464"/>
      <c r="S117" s="295"/>
      <c r="T117" s="295"/>
      <c r="U117" s="399"/>
      <c r="W117" s="1143"/>
      <c r="X117" s="1143"/>
    </row>
    <row r="118" spans="1:24" ht="15.75">
      <c r="A118" s="334"/>
      <c r="B118" s="330"/>
      <c r="C118" s="350"/>
      <c r="D118" s="350"/>
      <c r="E118" s="336"/>
      <c r="F118" s="350"/>
      <c r="G118" s="350"/>
      <c r="H118" s="350"/>
      <c r="I118" s="350"/>
      <c r="J118" s="350"/>
      <c r="K118" s="350"/>
      <c r="L118" s="350"/>
      <c r="M118" s="350"/>
      <c r="N118" s="350"/>
      <c r="O118" s="350"/>
      <c r="P118" s="350"/>
      <c r="Q118" s="350"/>
      <c r="R118" s="350"/>
      <c r="S118" s="295"/>
      <c r="T118" s="294"/>
      <c r="U118" s="338"/>
      <c r="W118" s="1143"/>
      <c r="X118" s="1143"/>
    </row>
    <row r="119" spans="1:24">
      <c r="A119" s="334">
        <f>+'Appendix A'!A128</f>
        <v>68</v>
      </c>
      <c r="B119" s="311"/>
      <c r="C119" s="335" t="str">
        <f>+'Appendix A'!C128</f>
        <v xml:space="preserve">    Less EPRI Dues</v>
      </c>
      <c r="D119" s="294"/>
      <c r="E119" s="392" t="str">
        <f>+'Appendix A'!E128</f>
        <v>(Note D &amp; O)</v>
      </c>
      <c r="F119" s="353" t="s">
        <v>293</v>
      </c>
      <c r="G119" s="335"/>
      <c r="H119" s="335"/>
      <c r="I119" s="335"/>
      <c r="J119" s="335"/>
      <c r="K119" s="335"/>
      <c r="L119" s="335"/>
      <c r="M119" s="335"/>
      <c r="N119" s="335"/>
      <c r="O119" s="335"/>
      <c r="P119" s="335"/>
      <c r="Q119" s="335"/>
      <c r="R119" s="335"/>
      <c r="S119" s="1174">
        <v>0</v>
      </c>
      <c r="T119" s="1174">
        <v>0</v>
      </c>
      <c r="U119" s="421"/>
      <c r="W119" s="1143"/>
      <c r="X119" s="1143"/>
    </row>
    <row r="120" spans="1:24" ht="15.75" thickBot="1">
      <c r="A120" s="362"/>
      <c r="B120" s="371"/>
      <c r="C120" s="345"/>
      <c r="D120" s="363"/>
      <c r="E120" s="372"/>
      <c r="F120" s="366"/>
      <c r="G120" s="345"/>
      <c r="H120" s="345"/>
      <c r="I120" s="345"/>
      <c r="J120" s="345"/>
      <c r="K120" s="345"/>
      <c r="L120" s="345"/>
      <c r="M120" s="345"/>
      <c r="N120" s="345"/>
      <c r="O120" s="345"/>
      <c r="P120" s="345"/>
      <c r="Q120" s="345"/>
      <c r="R120" s="345"/>
      <c r="S120" s="167"/>
      <c r="T120" s="422"/>
      <c r="U120" s="423"/>
      <c r="W120" s="1143"/>
      <c r="X120" s="1143"/>
    </row>
    <row r="121" spans="1:24">
      <c r="F121" s="294"/>
      <c r="G121" s="294"/>
      <c r="H121" s="294"/>
      <c r="I121" s="294"/>
      <c r="J121" s="294"/>
      <c r="K121" s="294"/>
      <c r="L121" s="294"/>
      <c r="M121" s="294"/>
      <c r="N121" s="294"/>
      <c r="O121" s="294"/>
      <c r="P121" s="294"/>
      <c r="Q121" s="294"/>
      <c r="R121" s="294"/>
      <c r="S121" s="294"/>
      <c r="T121" s="294"/>
      <c r="U121" s="338"/>
      <c r="W121" s="1143"/>
      <c r="X121" s="1143"/>
    </row>
    <row r="122" spans="1:24">
      <c r="F122" s="294"/>
      <c r="G122" s="294"/>
      <c r="H122" s="294"/>
      <c r="I122" s="294"/>
      <c r="J122" s="294"/>
      <c r="K122" s="294"/>
      <c r="L122" s="294"/>
      <c r="M122" s="294"/>
      <c r="N122" s="294"/>
      <c r="O122" s="294"/>
      <c r="P122" s="294"/>
      <c r="Q122" s="294"/>
      <c r="R122" s="294"/>
      <c r="S122" s="294"/>
      <c r="T122" s="294"/>
      <c r="U122" s="338"/>
      <c r="W122" s="1143"/>
      <c r="X122" s="1143"/>
    </row>
    <row r="123" spans="1:24" ht="16.5" thickBot="1">
      <c r="A123" s="314" t="s">
        <v>638</v>
      </c>
      <c r="F123" s="294"/>
      <c r="G123" s="294"/>
      <c r="H123" s="294"/>
      <c r="I123" s="294"/>
      <c r="J123" s="294"/>
      <c r="K123" s="294"/>
      <c r="L123" s="294"/>
      <c r="M123" s="294"/>
      <c r="N123" s="294"/>
      <c r="O123" s="294"/>
      <c r="P123" s="294"/>
      <c r="Q123" s="294"/>
      <c r="R123" s="294"/>
      <c r="S123" s="294"/>
      <c r="T123" s="294"/>
      <c r="U123" s="338"/>
      <c r="W123" s="1143"/>
      <c r="X123" s="1143"/>
    </row>
    <row r="124" spans="1:24" ht="32.25" thickBot="1">
      <c r="A124" s="318" t="s">
        <v>15</v>
      </c>
      <c r="B124" s="319" t="s">
        <v>16</v>
      </c>
      <c r="C124" s="319"/>
      <c r="D124" s="319"/>
      <c r="E124" s="320" t="s">
        <v>244</v>
      </c>
      <c r="F124" s="321" t="s">
        <v>17</v>
      </c>
      <c r="G124" s="320"/>
      <c r="H124" s="320"/>
      <c r="I124" s="320"/>
      <c r="J124" s="320"/>
      <c r="K124" s="320"/>
      <c r="L124" s="320"/>
      <c r="M124" s="320"/>
      <c r="N124" s="320"/>
      <c r="O124" s="320"/>
      <c r="P124" s="320"/>
      <c r="Q124" s="320"/>
      <c r="R124" s="320"/>
      <c r="S124" s="368" t="s">
        <v>354</v>
      </c>
      <c r="T124" s="368" t="s">
        <v>555</v>
      </c>
      <c r="U124" s="322" t="s">
        <v>618</v>
      </c>
      <c r="W124" s="1143"/>
      <c r="X124" s="1143"/>
    </row>
    <row r="125" spans="1:24" s="292" customFormat="1" ht="15.75">
      <c r="A125" s="357"/>
      <c r="B125" s="297"/>
      <c r="C125" s="297"/>
      <c r="D125" s="297"/>
      <c r="E125" s="358"/>
      <c r="F125" s="359"/>
      <c r="G125" s="358"/>
      <c r="H125" s="358"/>
      <c r="I125" s="358"/>
      <c r="J125" s="358"/>
      <c r="K125" s="358"/>
      <c r="L125" s="358"/>
      <c r="M125" s="358"/>
      <c r="N125" s="358"/>
      <c r="O125" s="358"/>
      <c r="P125" s="358"/>
      <c r="Q125" s="464"/>
      <c r="R125" s="464"/>
      <c r="S125" s="295"/>
      <c r="T125" s="295"/>
      <c r="U125" s="399"/>
      <c r="W125" s="1143"/>
      <c r="X125" s="1143"/>
    </row>
    <row r="126" spans="1:24" ht="15.75">
      <c r="A126" s="334"/>
      <c r="B126" s="330" t="s">
        <v>113</v>
      </c>
      <c r="C126" s="298"/>
      <c r="D126" s="350"/>
      <c r="E126" s="392"/>
      <c r="F126" s="316"/>
      <c r="G126" s="316"/>
      <c r="H126" s="316"/>
      <c r="I126" s="316"/>
      <c r="J126" s="316"/>
      <c r="K126" s="316"/>
      <c r="L126" s="316"/>
      <c r="M126" s="316"/>
      <c r="N126" s="316"/>
      <c r="O126" s="316"/>
      <c r="P126" s="316"/>
      <c r="Q126" s="316"/>
      <c r="R126" s="316"/>
      <c r="S126" s="294"/>
      <c r="T126" s="294"/>
      <c r="U126" s="338"/>
      <c r="W126" s="1143"/>
      <c r="X126" s="1143"/>
    </row>
    <row r="127" spans="1:24" ht="15.75">
      <c r="A127" s="334"/>
      <c r="B127" s="330"/>
      <c r="C127" s="298"/>
      <c r="D127" s="350"/>
      <c r="E127" s="392"/>
      <c r="F127" s="316"/>
      <c r="G127" s="316"/>
      <c r="H127" s="316"/>
      <c r="I127" s="316"/>
      <c r="J127" s="316"/>
      <c r="K127" s="316"/>
      <c r="L127" s="316"/>
      <c r="M127" s="316"/>
      <c r="N127" s="316"/>
      <c r="O127" s="316"/>
      <c r="P127" s="316"/>
      <c r="Q127" s="316"/>
      <c r="R127" s="316"/>
      <c r="S127" s="294"/>
      <c r="T127" s="294"/>
      <c r="U127" s="338"/>
      <c r="W127" s="1143"/>
      <c r="X127" s="1143"/>
    </row>
    <row r="128" spans="1:24">
      <c r="A128" s="424">
        <f>+'Appendix A'!A135</f>
        <v>73</v>
      </c>
      <c r="B128" s="425"/>
      <c r="C128" s="315" t="s">
        <v>257</v>
      </c>
      <c r="D128" s="350"/>
      <c r="E128" s="315" t="str">
        <f>+'Appendix A'!E135</f>
        <v>(Note K &amp; O)</v>
      </c>
      <c r="F128" s="335" t="s">
        <v>186</v>
      </c>
      <c r="G128" s="351"/>
      <c r="H128" s="351"/>
      <c r="I128" s="351"/>
      <c r="J128" s="351"/>
      <c r="K128" s="351"/>
      <c r="L128" s="351"/>
      <c r="M128" s="351"/>
      <c r="N128" s="351"/>
      <c r="O128" s="351"/>
      <c r="P128" s="351"/>
      <c r="Q128" s="351"/>
      <c r="R128" s="76"/>
      <c r="S128" s="332">
        <v>2731244</v>
      </c>
      <c r="T128" s="1174">
        <v>0</v>
      </c>
      <c r="U128" s="426">
        <f>+S128-T128</f>
        <v>2731244</v>
      </c>
      <c r="W128" s="1143"/>
      <c r="X128" s="1143"/>
    </row>
    <row r="129" spans="1:24" ht="16.5" thickBot="1">
      <c r="A129" s="427"/>
      <c r="B129" s="428"/>
      <c r="C129" s="345"/>
      <c r="D129" s="348"/>
      <c r="E129" s="347"/>
      <c r="F129" s="345"/>
      <c r="G129" s="345"/>
      <c r="H129" s="345"/>
      <c r="I129" s="345"/>
      <c r="J129" s="345"/>
      <c r="K129" s="345"/>
      <c r="L129" s="345"/>
      <c r="M129" s="345"/>
      <c r="N129" s="345"/>
      <c r="O129" s="345"/>
      <c r="P129" s="345"/>
      <c r="Q129" s="345"/>
      <c r="R129" s="345"/>
      <c r="S129" s="429"/>
      <c r="T129" s="429"/>
      <c r="U129" s="430"/>
      <c r="W129" s="1143"/>
      <c r="X129" s="1143"/>
    </row>
    <row r="130" spans="1:24">
      <c r="Q130" s="1164"/>
      <c r="R130" s="1164"/>
      <c r="W130" s="1143"/>
      <c r="X130" s="1143"/>
    </row>
    <row r="131" spans="1:24" ht="16.5" thickBot="1">
      <c r="A131" s="314" t="s">
        <v>639</v>
      </c>
      <c r="Q131" s="1164"/>
      <c r="R131" s="1164"/>
      <c r="W131" s="1143"/>
      <c r="X131" s="1143"/>
    </row>
    <row r="132" spans="1:24" ht="32.25" thickBot="1">
      <c r="A132" s="318" t="s">
        <v>15</v>
      </c>
      <c r="B132" s="319" t="s">
        <v>16</v>
      </c>
      <c r="C132" s="319"/>
      <c r="D132" s="319"/>
      <c r="E132" s="320" t="s">
        <v>244</v>
      </c>
      <c r="F132" s="321" t="s">
        <v>17</v>
      </c>
      <c r="G132" s="320"/>
      <c r="H132" s="320"/>
      <c r="I132" s="320"/>
      <c r="J132" s="320"/>
      <c r="K132" s="320"/>
      <c r="L132" s="320"/>
      <c r="M132" s="320"/>
      <c r="N132" s="320"/>
      <c r="O132" s="320"/>
      <c r="P132" s="320"/>
      <c r="Q132" s="320"/>
      <c r="R132" s="320"/>
      <c r="S132" s="368" t="s">
        <v>354</v>
      </c>
      <c r="T132" s="368" t="s">
        <v>559</v>
      </c>
      <c r="U132" s="322" t="s">
        <v>560</v>
      </c>
      <c r="W132" s="1143"/>
      <c r="X132" s="1143"/>
    </row>
    <row r="133" spans="1:24" s="292" customFormat="1" ht="15.75">
      <c r="A133" s="357"/>
      <c r="B133" s="297"/>
      <c r="C133" s="297"/>
      <c r="D133" s="297"/>
      <c r="E133" s="358"/>
      <c r="F133" s="359"/>
      <c r="G133" s="358"/>
      <c r="H133" s="358"/>
      <c r="I133" s="358"/>
      <c r="J133" s="358"/>
      <c r="K133" s="358"/>
      <c r="L133" s="358"/>
      <c r="M133" s="358"/>
      <c r="N133" s="358"/>
      <c r="O133" s="358"/>
      <c r="P133" s="358"/>
      <c r="Q133" s="464"/>
      <c r="R133" s="464"/>
      <c r="S133" s="295"/>
      <c r="T133" s="295"/>
      <c r="U133" s="399"/>
      <c r="W133" s="1143"/>
      <c r="X133" s="1143"/>
    </row>
    <row r="134" spans="1:24" ht="15.75">
      <c r="A134" s="334"/>
      <c r="B134" s="330" t="s">
        <v>113</v>
      </c>
      <c r="C134" s="298"/>
      <c r="D134" s="350"/>
      <c r="E134" s="392"/>
      <c r="F134" s="316"/>
      <c r="G134" s="316"/>
      <c r="H134" s="316"/>
      <c r="I134" s="316"/>
      <c r="J134" s="316"/>
      <c r="K134" s="316"/>
      <c r="L134" s="316"/>
      <c r="M134" s="316"/>
      <c r="N134" s="316"/>
      <c r="O134" s="316"/>
      <c r="P134" s="316"/>
      <c r="Q134" s="316"/>
      <c r="R134" s="316"/>
      <c r="S134" s="294"/>
      <c r="T134" s="294"/>
      <c r="U134" s="338"/>
      <c r="W134" s="1143"/>
      <c r="X134" s="1143"/>
    </row>
    <row r="135" spans="1:24" ht="15.75">
      <c r="A135" s="334"/>
      <c r="B135" s="330"/>
      <c r="C135" s="298"/>
      <c r="D135" s="350"/>
      <c r="E135" s="336"/>
      <c r="F135" s="350"/>
      <c r="G135" s="316"/>
      <c r="H135" s="316"/>
      <c r="I135" s="316"/>
      <c r="J135" s="316"/>
      <c r="K135" s="316"/>
      <c r="L135" s="316"/>
      <c r="M135" s="316"/>
      <c r="N135" s="316"/>
      <c r="O135" s="316"/>
      <c r="P135" s="316"/>
      <c r="Q135" s="316"/>
      <c r="R135" s="316"/>
      <c r="S135" s="294"/>
      <c r="T135" s="294"/>
      <c r="U135" s="338"/>
      <c r="W135" s="1143"/>
      <c r="X135" s="1143"/>
    </row>
    <row r="136" spans="1:24">
      <c r="A136" s="424">
        <f>+'Appendix A'!A139</f>
        <v>76</v>
      </c>
      <c r="B136" s="425"/>
      <c r="C136" s="351" t="str">
        <f>+'Appendix A'!C139</f>
        <v>General Advertising Exp Account 930.1</v>
      </c>
      <c r="D136" s="350"/>
      <c r="E136" s="315" t="str">
        <f>+'Appendix A'!E135</f>
        <v>(Note K &amp; O)</v>
      </c>
      <c r="F136" s="351" t="s">
        <v>186</v>
      </c>
      <c r="G136" s="351"/>
      <c r="H136" s="351"/>
      <c r="I136" s="351"/>
      <c r="J136" s="351"/>
      <c r="K136" s="351"/>
      <c r="L136" s="351"/>
      <c r="M136" s="351"/>
      <c r="N136" s="351"/>
      <c r="O136" s="351"/>
      <c r="P136" s="351"/>
      <c r="Q136" s="351"/>
      <c r="R136" s="76"/>
      <c r="S136" s="332">
        <v>2731244</v>
      </c>
      <c r="T136" s="1174">
        <v>0</v>
      </c>
      <c r="U136" s="431">
        <f>+S136-T136</f>
        <v>2731244</v>
      </c>
      <c r="W136" s="1143"/>
      <c r="X136" s="1143"/>
    </row>
    <row r="137" spans="1:24" ht="15.75" thickBot="1">
      <c r="A137" s="419"/>
      <c r="B137" s="363"/>
      <c r="C137" s="363"/>
      <c r="D137" s="363"/>
      <c r="E137" s="365"/>
      <c r="F137" s="363"/>
      <c r="G137" s="363"/>
      <c r="H137" s="363"/>
      <c r="I137" s="363"/>
      <c r="J137" s="363"/>
      <c r="K137" s="363"/>
      <c r="L137" s="363"/>
      <c r="M137" s="363"/>
      <c r="N137" s="363"/>
      <c r="O137" s="363"/>
      <c r="P137" s="363"/>
      <c r="Q137" s="363"/>
      <c r="R137" s="363"/>
      <c r="S137" s="363"/>
      <c r="T137" s="363"/>
      <c r="U137" s="367"/>
      <c r="W137" s="1143"/>
      <c r="X137" s="1143"/>
    </row>
    <row r="138" spans="1:24">
      <c r="A138" s="294"/>
      <c r="B138" s="294"/>
      <c r="C138" s="294"/>
      <c r="D138" s="294"/>
      <c r="E138" s="352"/>
      <c r="F138" s="294"/>
      <c r="G138" s="294"/>
      <c r="H138" s="294"/>
      <c r="I138" s="294"/>
      <c r="J138" s="294"/>
      <c r="K138" s="294"/>
      <c r="L138" s="294"/>
      <c r="M138" s="294"/>
      <c r="N138" s="294"/>
      <c r="O138" s="294"/>
      <c r="P138" s="294"/>
      <c r="Q138" s="294"/>
      <c r="R138" s="294"/>
      <c r="S138" s="294"/>
      <c r="T138" s="294"/>
      <c r="U138" s="294"/>
      <c r="W138" s="1143"/>
      <c r="X138" s="1143"/>
    </row>
    <row r="139" spans="1:24" s="294" customFormat="1" ht="15.75">
      <c r="A139" s="311"/>
      <c r="B139" s="330"/>
      <c r="C139" s="335"/>
      <c r="D139" s="350"/>
      <c r="E139" s="311"/>
      <c r="F139" s="310"/>
      <c r="G139" s="76"/>
      <c r="H139" s="76"/>
      <c r="I139" s="76"/>
      <c r="J139" s="76"/>
      <c r="K139" s="76"/>
      <c r="L139" s="76"/>
      <c r="M139" s="76"/>
      <c r="N139" s="76"/>
      <c r="O139" s="76"/>
      <c r="P139" s="76"/>
      <c r="Q139" s="76"/>
      <c r="R139" s="76"/>
      <c r="S139" s="76"/>
      <c r="T139" s="214"/>
      <c r="U139" s="392"/>
      <c r="W139" s="1143"/>
      <c r="X139" s="1143"/>
    </row>
    <row r="140" spans="1:24" s="294" customFormat="1" ht="16.5" thickBot="1">
      <c r="A140" s="314" t="s">
        <v>97</v>
      </c>
      <c r="E140" s="352"/>
      <c r="G140" s="354"/>
      <c r="H140" s="291"/>
      <c r="I140" s="291"/>
      <c r="J140" s="291"/>
      <c r="K140" s="291"/>
      <c r="L140" s="291"/>
      <c r="M140" s="291"/>
      <c r="N140" s="291"/>
      <c r="O140" s="291"/>
      <c r="P140" s="291"/>
      <c r="Q140" s="291"/>
      <c r="R140" s="291"/>
      <c r="S140" s="291"/>
      <c r="T140" s="291"/>
      <c r="U140" s="291"/>
      <c r="W140" s="1143"/>
      <c r="X140" s="1143"/>
    </row>
    <row r="141" spans="1:24" s="294" customFormat="1" ht="32.25" thickBot="1">
      <c r="A141" s="318" t="s">
        <v>15</v>
      </c>
      <c r="B141" s="319" t="s">
        <v>16</v>
      </c>
      <c r="C141" s="319"/>
      <c r="D141" s="319"/>
      <c r="E141" s="320" t="s">
        <v>244</v>
      </c>
      <c r="F141" s="321" t="s">
        <v>17</v>
      </c>
      <c r="G141" s="355"/>
      <c r="H141" s="355"/>
      <c r="I141" s="355"/>
      <c r="J141" s="355"/>
      <c r="K141" s="355"/>
      <c r="L141" s="355"/>
      <c r="M141" s="355"/>
      <c r="N141" s="355"/>
      <c r="O141" s="355"/>
      <c r="P141" s="355"/>
      <c r="Q141" s="355"/>
      <c r="R141" s="355"/>
      <c r="S141" s="355"/>
      <c r="T141" s="320" t="s">
        <v>354</v>
      </c>
      <c r="U141" s="356"/>
      <c r="W141" s="1143"/>
      <c r="X141" s="1143"/>
    </row>
    <row r="142" spans="1:24">
      <c r="A142" s="323"/>
      <c r="B142" s="326"/>
      <c r="C142" s="461"/>
      <c r="D142" s="325"/>
      <c r="E142" s="327"/>
      <c r="F142" s="325"/>
      <c r="G142" s="326"/>
      <c r="H142" s="326"/>
      <c r="I142" s="326"/>
      <c r="J142" s="326"/>
      <c r="K142" s="326"/>
      <c r="L142" s="326"/>
      <c r="M142" s="326"/>
      <c r="N142" s="326"/>
      <c r="O142" s="326"/>
      <c r="P142" s="326"/>
      <c r="Q142" s="326"/>
      <c r="R142" s="326"/>
      <c r="S142" s="326"/>
      <c r="T142" s="432"/>
      <c r="U142" s="328"/>
      <c r="W142" s="1143"/>
      <c r="X142" s="1143"/>
    </row>
    <row r="143" spans="1:24" ht="15.75">
      <c r="A143" s="329"/>
      <c r="B143" s="407" t="s">
        <v>97</v>
      </c>
      <c r="C143" s="342"/>
      <c r="D143" s="316"/>
      <c r="E143" s="352"/>
      <c r="F143" s="316"/>
      <c r="G143" s="294"/>
      <c r="H143" s="294"/>
      <c r="I143" s="294"/>
      <c r="J143" s="294"/>
      <c r="K143" s="294"/>
      <c r="L143" s="294"/>
      <c r="M143" s="294"/>
      <c r="N143" s="294"/>
      <c r="O143" s="294"/>
      <c r="P143" s="294"/>
      <c r="Q143" s="294"/>
      <c r="R143" s="294"/>
      <c r="S143" s="298"/>
      <c r="T143" s="350"/>
      <c r="U143" s="338"/>
      <c r="W143" s="1143"/>
      <c r="X143" s="1143"/>
    </row>
    <row r="144" spans="1:24" ht="15.75">
      <c r="A144" s="329"/>
      <c r="B144" s="407"/>
      <c r="C144" s="342"/>
      <c r="D144" s="316"/>
      <c r="E144" s="352"/>
      <c r="F144" s="316"/>
      <c r="G144" s="294"/>
      <c r="H144" s="294"/>
      <c r="I144" s="294"/>
      <c r="J144" s="294"/>
      <c r="K144" s="294"/>
      <c r="L144" s="294"/>
      <c r="M144" s="294"/>
      <c r="N144" s="294"/>
      <c r="O144" s="294"/>
      <c r="P144" s="294"/>
      <c r="Q144" s="294"/>
      <c r="R144" s="294"/>
      <c r="S144" s="298"/>
      <c r="T144" s="350"/>
      <c r="U144" s="338"/>
      <c r="W144" s="1143"/>
      <c r="X144" s="1143"/>
    </row>
    <row r="145" spans="1:24" s="292" customFormat="1" ht="15.75">
      <c r="A145" s="340">
        <f>+'Appendix A'!A149</f>
        <v>81</v>
      </c>
      <c r="B145" s="341"/>
      <c r="C145" s="331" t="s">
        <v>24</v>
      </c>
      <c r="D145" s="350"/>
      <c r="E145" s="311" t="str">
        <f>+'Appendix A'!E149</f>
        <v>(Note J &amp; O)</v>
      </c>
      <c r="F145" s="350" t="s">
        <v>180</v>
      </c>
      <c r="G145" s="298"/>
      <c r="H145" s="298"/>
      <c r="I145" s="298"/>
      <c r="J145" s="298"/>
      <c r="K145" s="298"/>
      <c r="L145" s="298"/>
      <c r="M145" s="298"/>
      <c r="N145" s="298"/>
      <c r="O145" s="298"/>
      <c r="P145" s="298"/>
      <c r="Q145" s="298"/>
      <c r="R145" s="76"/>
      <c r="S145" s="76"/>
      <c r="T145" s="1368">
        <v>314999246</v>
      </c>
      <c r="U145" s="360"/>
      <c r="X145" s="1143"/>
    </row>
    <row r="146" spans="1:24" s="292" customFormat="1" ht="15.75">
      <c r="A146" s="340">
        <f>+'Appendix A'!A151</f>
        <v>82</v>
      </c>
      <c r="B146" s="341"/>
      <c r="C146" s="331" t="s">
        <v>590</v>
      </c>
      <c r="D146" s="350"/>
      <c r="E146" s="311" t="str">
        <f>+'Appendix A'!E151</f>
        <v>(Note J &amp; O)</v>
      </c>
      <c r="F146" s="350" t="s">
        <v>181</v>
      </c>
      <c r="G146" s="298"/>
      <c r="H146" s="298"/>
      <c r="I146" s="298"/>
      <c r="J146" s="298"/>
      <c r="K146" s="298"/>
      <c r="L146" s="298"/>
      <c r="M146" s="298"/>
      <c r="N146" s="298"/>
      <c r="O146" s="298"/>
      <c r="P146" s="298"/>
      <c r="Q146" s="298"/>
      <c r="R146" s="76"/>
      <c r="S146" s="76"/>
      <c r="T146" s="1368">
        <v>25877721</v>
      </c>
      <c r="U146" s="1130"/>
      <c r="X146" s="1143"/>
    </row>
    <row r="147" spans="1:24" ht="15.75">
      <c r="A147" s="329">
        <f>+'Appendix A'!A152</f>
        <v>83</v>
      </c>
      <c r="B147" s="407"/>
      <c r="C147" s="342" t="s">
        <v>591</v>
      </c>
      <c r="D147" s="316"/>
      <c r="E147" s="315" t="str">
        <f>+'Appendix A'!E152</f>
        <v>(Note J &amp; O)</v>
      </c>
      <c r="F147" s="350" t="s">
        <v>175</v>
      </c>
      <c r="G147" s="294"/>
      <c r="H147" s="294"/>
      <c r="I147" s="294"/>
      <c r="J147" s="294"/>
      <c r="K147" s="294"/>
      <c r="L147" s="294"/>
      <c r="M147" s="294"/>
      <c r="N147" s="294"/>
      <c r="O147" s="294"/>
      <c r="P147" s="294"/>
      <c r="Q147" s="294"/>
      <c r="R147" s="76"/>
      <c r="S147" s="76"/>
      <c r="T147" s="1368">
        <v>5322079</v>
      </c>
      <c r="U147" s="338"/>
      <c r="X147" s="1143"/>
    </row>
    <row r="148" spans="1:24">
      <c r="A148" s="329">
        <f>+'Appendix A'!A154</f>
        <v>85</v>
      </c>
      <c r="B148" s="433"/>
      <c r="C148" s="351" t="s">
        <v>26</v>
      </c>
      <c r="D148" s="350"/>
      <c r="E148" s="315" t="str">
        <f>+'Appendix A'!E154</f>
        <v>(Note A &amp; O)</v>
      </c>
      <c r="F148" s="350" t="s">
        <v>182</v>
      </c>
      <c r="G148" s="294"/>
      <c r="H148" s="294"/>
      <c r="I148" s="294"/>
      <c r="J148" s="294"/>
      <c r="K148" s="294"/>
      <c r="L148" s="294"/>
      <c r="M148" s="294"/>
      <c r="N148" s="294"/>
      <c r="O148" s="294"/>
      <c r="P148" s="294"/>
      <c r="Q148" s="294"/>
      <c r="R148" s="76"/>
      <c r="S148" s="76"/>
      <c r="T148" s="1368">
        <v>14970855</v>
      </c>
      <c r="U148" s="338"/>
      <c r="X148" s="1143"/>
    </row>
    <row r="149" spans="1:24">
      <c r="A149" s="329">
        <f>+'Appendix A'!A158</f>
        <v>89</v>
      </c>
      <c r="B149" s="433"/>
      <c r="C149" s="351" t="s">
        <v>123</v>
      </c>
      <c r="D149" s="350"/>
      <c r="E149" s="315" t="str">
        <f>+'Appendix A'!E158</f>
        <v>(Note J &amp; O)</v>
      </c>
      <c r="F149" s="350" t="s">
        <v>175</v>
      </c>
      <c r="G149" s="294"/>
      <c r="H149" s="294"/>
      <c r="I149" s="294"/>
      <c r="J149" s="294"/>
      <c r="K149" s="294"/>
      <c r="L149" s="294"/>
      <c r="M149" s="294"/>
      <c r="N149" s="294"/>
      <c r="O149" s="294"/>
      <c r="P149" s="294"/>
      <c r="Q149" s="294"/>
      <c r="R149" s="76"/>
      <c r="S149" s="76"/>
      <c r="T149" s="1368">
        <v>593444</v>
      </c>
      <c r="U149" s="338"/>
      <c r="X149" s="1143"/>
    </row>
    <row r="150" spans="1:24" ht="15.75" thickBot="1">
      <c r="A150" s="362"/>
      <c r="B150" s="428"/>
      <c r="C150" s="345"/>
      <c r="D150" s="348"/>
      <c r="E150" s="371"/>
      <c r="F150" s="408"/>
      <c r="G150" s="408"/>
      <c r="H150" s="363"/>
      <c r="I150" s="363"/>
      <c r="J150" s="363"/>
      <c r="K150" s="363"/>
      <c r="L150" s="363"/>
      <c r="M150" s="363"/>
      <c r="N150" s="363"/>
      <c r="O150" s="363"/>
      <c r="P150" s="363"/>
      <c r="Q150" s="363"/>
      <c r="R150" s="363"/>
      <c r="S150" s="363"/>
      <c r="T150" s="363"/>
      <c r="U150" s="367"/>
      <c r="W150" s="1143"/>
      <c r="X150" s="1143"/>
    </row>
    <row r="151" spans="1:24">
      <c r="A151" s="311"/>
      <c r="B151" s="425"/>
      <c r="C151" s="335"/>
      <c r="D151" s="350"/>
      <c r="E151" s="311"/>
      <c r="F151" s="310"/>
      <c r="G151" s="310"/>
      <c r="H151" s="310"/>
      <c r="I151" s="310"/>
      <c r="J151" s="310"/>
      <c r="K151" s="310"/>
      <c r="L151" s="310"/>
      <c r="M151" s="310"/>
      <c r="N151" s="310"/>
      <c r="O151" s="310"/>
      <c r="P151" s="310"/>
      <c r="Q151" s="310"/>
      <c r="R151" s="310"/>
      <c r="S151" s="392"/>
      <c r="T151" s="336"/>
      <c r="U151" s="392"/>
      <c r="W151" s="1143"/>
      <c r="X151" s="1143"/>
    </row>
    <row r="152" spans="1:24">
      <c r="A152" s="311"/>
      <c r="B152" s="425"/>
      <c r="C152" s="335"/>
      <c r="D152" s="350"/>
      <c r="E152" s="311"/>
      <c r="F152" s="310"/>
      <c r="G152" s="310"/>
      <c r="H152" s="310"/>
      <c r="I152" s="310"/>
      <c r="J152" s="310"/>
      <c r="K152" s="310"/>
      <c r="L152" s="310"/>
      <c r="M152" s="310"/>
      <c r="N152" s="310"/>
      <c r="O152" s="310"/>
      <c r="P152" s="310"/>
      <c r="Q152" s="310"/>
      <c r="R152" s="310"/>
      <c r="S152" s="392"/>
      <c r="T152" s="336"/>
      <c r="U152" s="392"/>
      <c r="W152" s="1143"/>
      <c r="X152" s="1143"/>
    </row>
    <row r="153" spans="1:24" ht="16.5" thickBot="1">
      <c r="A153" s="314" t="s">
        <v>125</v>
      </c>
      <c r="W153" s="1143"/>
      <c r="X153" s="1143"/>
    </row>
    <row r="154" spans="1:24" ht="32.25" thickBot="1">
      <c r="A154" s="318" t="s">
        <v>15</v>
      </c>
      <c r="B154" s="319" t="s">
        <v>16</v>
      </c>
      <c r="C154" s="319"/>
      <c r="D154" s="319"/>
      <c r="E154" s="320" t="s">
        <v>244</v>
      </c>
      <c r="F154" s="321" t="s">
        <v>17</v>
      </c>
      <c r="G154" s="320"/>
      <c r="H154" s="320"/>
      <c r="I154" s="320"/>
      <c r="J154" s="320"/>
      <c r="K154" s="320"/>
      <c r="L154" s="320"/>
      <c r="M154" s="320"/>
      <c r="N154" s="320"/>
      <c r="O154" s="320"/>
      <c r="P154" s="320"/>
      <c r="Q154" s="320"/>
      <c r="R154" s="320"/>
      <c r="S154" s="368" t="s">
        <v>354</v>
      </c>
      <c r="T154" s="368" t="s">
        <v>554</v>
      </c>
      <c r="U154" s="322" t="s">
        <v>593</v>
      </c>
      <c r="W154" s="1143"/>
      <c r="X154" s="1143"/>
    </row>
    <row r="155" spans="1:24">
      <c r="A155" s="405">
        <f>+'Appendix A'!A166</f>
        <v>92</v>
      </c>
      <c r="B155" s="434"/>
      <c r="C155" s="380" t="s">
        <v>124</v>
      </c>
      <c r="D155" s="434"/>
      <c r="E155" s="434"/>
      <c r="F155" s="380" t="s">
        <v>674</v>
      </c>
      <c r="G155" s="380"/>
      <c r="H155" s="380"/>
      <c r="I155" s="380"/>
      <c r="J155" s="380"/>
      <c r="K155" s="380"/>
      <c r="L155" s="380"/>
      <c r="M155" s="380"/>
      <c r="N155" s="380"/>
      <c r="O155" s="326"/>
      <c r="P155" s="380"/>
      <c r="Q155" s="435"/>
      <c r="R155" s="298"/>
      <c r="S155" s="332">
        <v>24262000</v>
      </c>
      <c r="T155" s="332">
        <v>10788000</v>
      </c>
      <c r="U155" s="436">
        <f>S155-T155</f>
        <v>13474000</v>
      </c>
      <c r="W155" s="1143"/>
      <c r="X155" s="1143"/>
    </row>
    <row r="156" spans="1:24">
      <c r="A156" s="334"/>
      <c r="B156" s="311"/>
      <c r="C156" s="335"/>
      <c r="D156" s="311"/>
      <c r="E156" s="311"/>
      <c r="F156" s="335"/>
      <c r="G156" s="335"/>
      <c r="H156" s="335"/>
      <c r="I156" s="335"/>
      <c r="J156" s="335"/>
      <c r="K156" s="335"/>
      <c r="L156" s="335"/>
      <c r="M156" s="335"/>
      <c r="N156" s="335"/>
      <c r="O156" s="294"/>
      <c r="P156" s="335"/>
      <c r="Q156" s="437"/>
      <c r="R156" s="335"/>
      <c r="S156" s="76"/>
      <c r="T156" s="294"/>
      <c r="U156" s="438"/>
      <c r="W156" s="1143"/>
      <c r="X156" s="1143"/>
    </row>
    <row r="157" spans="1:24" ht="15.75">
      <c r="A157" s="439" t="s">
        <v>664</v>
      </c>
      <c r="B157" s="311"/>
      <c r="C157" s="335"/>
      <c r="D157" s="311"/>
      <c r="E157" s="311"/>
      <c r="F157" s="335"/>
      <c r="G157" s="335"/>
      <c r="H157" s="335"/>
      <c r="I157" s="335"/>
      <c r="J157" s="335"/>
      <c r="K157" s="335"/>
      <c r="L157" s="358"/>
      <c r="M157" s="358"/>
      <c r="N157" s="358"/>
      <c r="O157" s="358"/>
      <c r="P157" s="358"/>
      <c r="Q157" s="358"/>
      <c r="R157" s="358"/>
      <c r="S157" s="76"/>
      <c r="T157" s="76"/>
      <c r="U157" s="438"/>
      <c r="W157" s="1143"/>
      <c r="X157" s="1143"/>
    </row>
    <row r="158" spans="1:24" ht="15.75" thickBot="1">
      <c r="A158" s="419" t="s">
        <v>665</v>
      </c>
      <c r="B158" s="363"/>
      <c r="C158" s="363"/>
      <c r="D158" s="363"/>
      <c r="E158" s="365"/>
      <c r="F158" s="363"/>
      <c r="G158" s="363"/>
      <c r="H158" s="363"/>
      <c r="I158" s="363"/>
      <c r="J158" s="363"/>
      <c r="K158" s="363"/>
      <c r="L158" s="363"/>
      <c r="M158" s="363"/>
      <c r="N158" s="363"/>
      <c r="O158" s="363"/>
      <c r="P158" s="363"/>
      <c r="Q158" s="363"/>
      <c r="R158" s="363"/>
      <c r="S158" s="363"/>
      <c r="T158" s="363"/>
      <c r="U158" s="367"/>
      <c r="W158" s="1143"/>
      <c r="X158" s="1143"/>
    </row>
    <row r="159" spans="1:24">
      <c r="W159" s="1143"/>
      <c r="X159" s="1143"/>
    </row>
    <row r="160" spans="1:24">
      <c r="U160" s="805" t="s">
        <v>699</v>
      </c>
      <c r="W160" s="1143"/>
      <c r="X160" s="1143"/>
    </row>
    <row r="161" spans="1:24" ht="16.5" thickBot="1">
      <c r="A161" s="440" t="s">
        <v>170</v>
      </c>
      <c r="W161" s="1143"/>
      <c r="X161" s="1143"/>
    </row>
    <row r="162" spans="1:24" ht="32.25" thickBot="1">
      <c r="A162" s="318" t="s">
        <v>15</v>
      </c>
      <c r="B162" s="319" t="s">
        <v>16</v>
      </c>
      <c r="C162" s="319"/>
      <c r="D162" s="319"/>
      <c r="E162" s="320" t="s">
        <v>244</v>
      </c>
      <c r="F162" s="321" t="s">
        <v>17</v>
      </c>
      <c r="G162" s="355"/>
      <c r="H162" s="355"/>
      <c r="I162" s="355"/>
      <c r="J162" s="320"/>
      <c r="K162" s="320"/>
      <c r="L162" s="320"/>
      <c r="M162" s="320"/>
      <c r="N162" s="320"/>
      <c r="O162" s="320"/>
      <c r="P162" s="320"/>
      <c r="Q162" s="320"/>
      <c r="R162" s="818" t="s">
        <v>788</v>
      </c>
      <c r="S162" s="373" t="s">
        <v>995</v>
      </c>
      <c r="T162" s="368" t="s">
        <v>19</v>
      </c>
      <c r="U162" s="322"/>
      <c r="W162" s="1143"/>
      <c r="X162" s="1143"/>
    </row>
    <row r="163" spans="1:24" ht="15.75">
      <c r="A163" s="467"/>
      <c r="B163" s="376"/>
      <c r="C163" s="326"/>
      <c r="D163" s="326"/>
      <c r="E163" s="327"/>
      <c r="F163" s="380"/>
      <c r="G163" s="326"/>
      <c r="H163" s="326"/>
      <c r="I163" s="326"/>
      <c r="J163" s="396"/>
      <c r="K163" s="469"/>
      <c r="L163" s="326"/>
      <c r="M163" s="469"/>
      <c r="N163" s="469"/>
      <c r="O163" s="469"/>
      <c r="P163" s="470"/>
      <c r="Q163" s="470"/>
      <c r="R163" s="378"/>
      <c r="S163" s="378"/>
      <c r="T163" s="326"/>
      <c r="U163" s="328"/>
      <c r="W163" s="1143"/>
      <c r="X163" s="1143"/>
    </row>
    <row r="164" spans="1:24" s="292" customFormat="1">
      <c r="A164" s="334">
        <f>+'Appendix A'!A177</f>
        <v>96</v>
      </c>
      <c r="B164" s="311"/>
      <c r="C164" s="333" t="s">
        <v>230</v>
      </c>
      <c r="D164" s="298"/>
      <c r="E164" s="352" t="str">
        <f>+'Appendix A'!E177</f>
        <v>(Note P)</v>
      </c>
      <c r="F164" s="337" t="s">
        <v>168</v>
      </c>
      <c r="G164" s="298"/>
      <c r="H164" s="298"/>
      <c r="I164" s="298"/>
      <c r="J164" s="298"/>
      <c r="K164" s="398"/>
      <c r="L164" s="335"/>
      <c r="M164" s="232"/>
      <c r="N164" s="232"/>
      <c r="O164" s="232"/>
      <c r="P164" s="298"/>
      <c r="Q164" s="232"/>
      <c r="R164" s="332">
        <v>9903935472</v>
      </c>
      <c r="S164" s="332">
        <v>10948602528</v>
      </c>
      <c r="T164" s="236">
        <f t="shared" ref="T164:T171" si="2">+(R164+S164)/2</f>
        <v>10426269000</v>
      </c>
      <c r="U164" s="389"/>
      <c r="W164" s="1143"/>
      <c r="X164" s="1143"/>
    </row>
    <row r="165" spans="1:24" s="292" customFormat="1" ht="15.75">
      <c r="A165" s="334">
        <f>+'Appendix A'!A178</f>
        <v>97</v>
      </c>
      <c r="B165" s="311"/>
      <c r="C165" s="333" t="s">
        <v>167</v>
      </c>
      <c r="D165" s="298"/>
      <c r="E165" s="352" t="str">
        <f>+'Appendix A'!E178</f>
        <v>(Note P)</v>
      </c>
      <c r="F165" s="337" t="s">
        <v>169</v>
      </c>
      <c r="G165" s="298"/>
      <c r="H165" s="298"/>
      <c r="I165" s="298"/>
      <c r="J165" s="298"/>
      <c r="K165" s="237"/>
      <c r="L165" s="232"/>
      <c r="M165" s="441"/>
      <c r="N165" s="441"/>
      <c r="O165" s="441"/>
      <c r="P165" s="298"/>
      <c r="Q165" s="441"/>
      <c r="R165" s="332">
        <v>499494</v>
      </c>
      <c r="S165" s="332">
        <v>-749352</v>
      </c>
      <c r="T165" s="236">
        <f t="shared" si="2"/>
        <v>-124929</v>
      </c>
      <c r="U165" s="389"/>
      <c r="W165" s="1143"/>
      <c r="X165" s="1143"/>
    </row>
    <row r="166" spans="1:24" ht="15.75">
      <c r="A166" s="334">
        <f>+'Appendix A'!A180</f>
        <v>99</v>
      </c>
      <c r="B166" s="311"/>
      <c r="C166" s="333" t="s">
        <v>128</v>
      </c>
      <c r="D166" s="298"/>
      <c r="E166" s="352" t="str">
        <f>+'Appendix A'!E180</f>
        <v>(Note P)</v>
      </c>
      <c r="F166" s="337" t="s">
        <v>183</v>
      </c>
      <c r="G166" s="294"/>
      <c r="H166" s="294"/>
      <c r="I166" s="294"/>
      <c r="J166" s="294"/>
      <c r="K166" s="390"/>
      <c r="L166" s="232"/>
      <c r="M166" s="294"/>
      <c r="N166" s="294"/>
      <c r="O166" s="294"/>
      <c r="P166" s="298"/>
      <c r="Q166" s="294"/>
      <c r="R166" s="332">
        <v>422555</v>
      </c>
      <c r="S166" s="332">
        <v>271890</v>
      </c>
      <c r="T166" s="236">
        <f t="shared" si="2"/>
        <v>347222.5</v>
      </c>
      <c r="U166" s="338"/>
      <c r="W166" s="1143"/>
      <c r="X166" s="1143"/>
    </row>
    <row r="167" spans="1:24">
      <c r="A167" s="334">
        <v>101</v>
      </c>
      <c r="B167" s="311"/>
      <c r="C167" s="333" t="s">
        <v>96</v>
      </c>
      <c r="D167" s="298"/>
      <c r="E167" s="352" t="str">
        <f>+'Appendix A'!E178</f>
        <v>(Note P)</v>
      </c>
      <c r="F167" s="337" t="s">
        <v>73</v>
      </c>
      <c r="G167" s="294"/>
      <c r="H167" s="294"/>
      <c r="I167" s="294"/>
      <c r="J167" s="294"/>
      <c r="K167" s="294"/>
      <c r="L167" s="294"/>
      <c r="M167" s="294"/>
      <c r="N167" s="294"/>
      <c r="O167" s="294"/>
      <c r="P167" s="298"/>
      <c r="Q167" s="294"/>
      <c r="R167" s="332">
        <v>8637804639</v>
      </c>
      <c r="S167" s="332">
        <v>9235548104</v>
      </c>
      <c r="T167" s="236">
        <f t="shared" si="2"/>
        <v>8936676371.5</v>
      </c>
      <c r="U167" s="338"/>
      <c r="W167" s="1143"/>
      <c r="X167" s="1143"/>
    </row>
    <row r="168" spans="1:24">
      <c r="A168" s="334">
        <v>102</v>
      </c>
      <c r="B168" s="311"/>
      <c r="C168" s="333" t="s">
        <v>171</v>
      </c>
      <c r="D168" s="298"/>
      <c r="E168" s="352" t="str">
        <f>+'Appendix A'!E185</f>
        <v>(Note P)</v>
      </c>
      <c r="F168" s="337" t="s">
        <v>172</v>
      </c>
      <c r="G168" s="294"/>
      <c r="H168" s="294"/>
      <c r="I168" s="294"/>
      <c r="J168" s="294"/>
      <c r="K168" s="294"/>
      <c r="L168" s="294"/>
      <c r="M168" s="294"/>
      <c r="N168" s="294"/>
      <c r="O168" s="294"/>
      <c r="P168" s="298"/>
      <c r="Q168" s="294"/>
      <c r="R168" s="332">
        <v>54827487</v>
      </c>
      <c r="S168" s="332">
        <v>48560802</v>
      </c>
      <c r="T168" s="236">
        <f t="shared" si="2"/>
        <v>51694144.5</v>
      </c>
      <c r="U168" s="338"/>
      <c r="W168" s="1143"/>
      <c r="X168" s="1143"/>
    </row>
    <row r="169" spans="1:24">
      <c r="A169" s="334">
        <v>103</v>
      </c>
      <c r="B169" s="311"/>
      <c r="C169" s="333" t="s">
        <v>190</v>
      </c>
      <c r="D169" s="298"/>
      <c r="E169" s="352" t="str">
        <f>+'Appendix A'!E186</f>
        <v>(Note P)</v>
      </c>
      <c r="F169" s="337" t="s">
        <v>191</v>
      </c>
      <c r="G169" s="294"/>
      <c r="H169" s="294"/>
      <c r="I169" s="294"/>
      <c r="J169" s="294"/>
      <c r="K169" s="294"/>
      <c r="L169" s="294"/>
      <c r="M169" s="294"/>
      <c r="N169" s="294"/>
      <c r="O169" s="294"/>
      <c r="P169" s="298"/>
      <c r="Q169" s="294"/>
      <c r="R169" s="1174">
        <v>0</v>
      </c>
      <c r="S169" s="1174">
        <v>0</v>
      </c>
      <c r="T169" s="236">
        <f t="shared" si="2"/>
        <v>0</v>
      </c>
      <c r="U169" s="338"/>
      <c r="W169" s="1143"/>
      <c r="X169" s="1143"/>
    </row>
    <row r="170" spans="1:24">
      <c r="A170" s="334">
        <v>104</v>
      </c>
      <c r="B170" s="311"/>
      <c r="C170" s="333" t="s">
        <v>249</v>
      </c>
      <c r="D170" s="298"/>
      <c r="E170" s="352" t="str">
        <f>+'Appendix A'!E187</f>
        <v>(Note P)</v>
      </c>
      <c r="F170" s="337" t="s">
        <v>317</v>
      </c>
      <c r="G170" s="294"/>
      <c r="H170" s="294"/>
      <c r="I170" s="294"/>
      <c r="J170" s="294"/>
      <c r="K170" s="294"/>
      <c r="L170" s="294"/>
      <c r="M170" s="294"/>
      <c r="N170" s="294"/>
      <c r="O170" s="294"/>
      <c r="P170" s="294"/>
      <c r="R170" s="332">
        <v>11868556.550000001</v>
      </c>
      <c r="S170" s="332">
        <v>10850401</v>
      </c>
      <c r="T170" s="236">
        <f t="shared" si="2"/>
        <v>11359478.775</v>
      </c>
      <c r="U170" s="338"/>
      <c r="W170" s="1143"/>
      <c r="X170" s="1143"/>
    </row>
    <row r="171" spans="1:24" ht="15.75" thickBot="1">
      <c r="A171" s="362">
        <f>+'Appendix A'!A189</f>
        <v>106</v>
      </c>
      <c r="B171" s="371"/>
      <c r="C171" s="442" t="s">
        <v>107</v>
      </c>
      <c r="D171" s="346"/>
      <c r="E171" s="365" t="str">
        <f>+'Appendix A'!E186</f>
        <v>(Note P)</v>
      </c>
      <c r="F171" s="443" t="s">
        <v>173</v>
      </c>
      <c r="G171" s="363"/>
      <c r="H171" s="363"/>
      <c r="I171" s="363"/>
      <c r="J171" s="363"/>
      <c r="K171" s="363"/>
      <c r="L171" s="363"/>
      <c r="M171" s="363"/>
      <c r="N171" s="363"/>
      <c r="O171" s="363"/>
      <c r="P171" s="363"/>
      <c r="Q171" s="363"/>
      <c r="R171" s="1239">
        <v>0</v>
      </c>
      <c r="S171" s="1239">
        <v>0</v>
      </c>
      <c r="T171" s="363">
        <f t="shared" si="2"/>
        <v>0</v>
      </c>
      <c r="U171" s="367"/>
      <c r="W171" s="1143"/>
      <c r="X171" s="1143"/>
    </row>
    <row r="172" spans="1:24">
      <c r="S172" s="292"/>
      <c r="T172" s="292"/>
      <c r="U172" s="292"/>
      <c r="W172" s="1143"/>
      <c r="X172" s="1143"/>
    </row>
    <row r="173" spans="1:24" ht="15.75">
      <c r="A173" s="330"/>
      <c r="S173" s="292"/>
      <c r="T173" s="292"/>
      <c r="U173" s="292"/>
      <c r="W173" s="1143"/>
      <c r="X173" s="1143"/>
    </row>
    <row r="174" spans="1:24" ht="16.5" thickBot="1">
      <c r="A174" s="314" t="s">
        <v>553</v>
      </c>
      <c r="W174" s="1143"/>
      <c r="X174" s="1143"/>
    </row>
    <row r="175" spans="1:24" ht="32.25" thickBot="1">
      <c r="A175" s="318" t="s">
        <v>15</v>
      </c>
      <c r="B175" s="319" t="s">
        <v>16</v>
      </c>
      <c r="C175" s="319"/>
      <c r="D175" s="319"/>
      <c r="E175" s="320" t="s">
        <v>244</v>
      </c>
      <c r="F175" s="321" t="s">
        <v>17</v>
      </c>
      <c r="G175" s="320"/>
      <c r="H175" s="320"/>
      <c r="I175" s="320"/>
      <c r="J175" s="320"/>
      <c r="K175" s="320"/>
      <c r="L175" s="320"/>
      <c r="M175" s="320"/>
      <c r="N175" s="320"/>
      <c r="O175" s="320"/>
      <c r="P175" s="320"/>
      <c r="Q175" s="320"/>
      <c r="R175" s="320"/>
      <c r="S175" s="368" t="s">
        <v>556</v>
      </c>
      <c r="T175" s="368" t="s">
        <v>557</v>
      </c>
      <c r="U175" s="322" t="s">
        <v>558</v>
      </c>
      <c r="W175" s="1143"/>
      <c r="X175" s="1143"/>
    </row>
    <row r="176" spans="1:24" s="292" customFormat="1" ht="15.75">
      <c r="A176" s="357"/>
      <c r="B176" s="297"/>
      <c r="C176" s="297"/>
      <c r="D176" s="297"/>
      <c r="E176" s="358"/>
      <c r="F176" s="359"/>
      <c r="G176" s="358"/>
      <c r="H176" s="358"/>
      <c r="I176" s="358"/>
      <c r="J176" s="358"/>
      <c r="K176" s="358"/>
      <c r="L176" s="358"/>
      <c r="M176" s="358"/>
      <c r="N176" s="358"/>
      <c r="O176" s="358"/>
      <c r="P176" s="358"/>
      <c r="Q176" s="358"/>
      <c r="R176" s="358"/>
      <c r="S176" s="295"/>
      <c r="T176" s="295"/>
      <c r="U176" s="399"/>
      <c r="W176" s="1143"/>
      <c r="X176" s="1143"/>
    </row>
    <row r="177" spans="1:24" ht="15.75">
      <c r="A177" s="424" t="s">
        <v>102</v>
      </c>
      <c r="B177" s="444" t="s">
        <v>199</v>
      </c>
      <c r="C177" s="316"/>
      <c r="D177" s="316"/>
      <c r="E177" s="392"/>
      <c r="F177" s="445"/>
      <c r="G177" s="294"/>
      <c r="H177" s="294"/>
      <c r="I177" s="294"/>
      <c r="J177" s="294"/>
      <c r="K177" s="294"/>
      <c r="L177" s="294"/>
      <c r="M177" s="294"/>
      <c r="N177" s="294"/>
      <c r="O177" s="294"/>
      <c r="P177" s="294"/>
      <c r="Q177" s="294"/>
      <c r="R177" s="294"/>
      <c r="S177" s="294"/>
      <c r="T177" s="294"/>
      <c r="U177" s="338"/>
      <c r="W177" s="1143"/>
      <c r="X177" s="1143"/>
    </row>
    <row r="178" spans="1:24" ht="15.75">
      <c r="A178" s="424"/>
      <c r="B178" s="444"/>
      <c r="C178" s="316"/>
      <c r="D178" s="316"/>
      <c r="E178" s="392"/>
      <c r="F178" s="445"/>
      <c r="G178" s="445"/>
      <c r="H178" s="445"/>
      <c r="I178" s="445"/>
      <c r="J178" s="445"/>
      <c r="K178" s="445"/>
      <c r="L178" s="445"/>
      <c r="M178" s="445"/>
      <c r="N178" s="445"/>
      <c r="O178" s="445"/>
      <c r="P178" s="445"/>
      <c r="Q178" s="445"/>
      <c r="R178" s="445"/>
      <c r="S178" s="317" t="s">
        <v>377</v>
      </c>
      <c r="T178" s="317"/>
      <c r="U178" s="417"/>
      <c r="W178" s="1143"/>
      <c r="X178" s="1143"/>
    </row>
    <row r="179" spans="1:24">
      <c r="A179" s="424">
        <f>+'Appendix A'!A212</f>
        <v>121</v>
      </c>
      <c r="B179" s="315"/>
      <c r="C179" s="351" t="str">
        <f>+'Appendix A'!C212</f>
        <v>SIT=State Income Tax Rate or Composite</v>
      </c>
      <c r="D179" s="446"/>
      <c r="E179" s="315" t="str">
        <f>+'Appendix A'!E211</f>
        <v>(Note I)</v>
      </c>
      <c r="F179" s="351"/>
      <c r="G179" s="351"/>
      <c r="H179" s="351"/>
      <c r="I179" s="351"/>
      <c r="J179" s="351"/>
      <c r="K179" s="351"/>
      <c r="L179" s="351"/>
      <c r="M179" s="351"/>
      <c r="N179" s="351"/>
      <c r="O179" s="351"/>
      <c r="P179" s="351"/>
      <c r="Q179" s="351"/>
      <c r="R179" s="351"/>
      <c r="S179" s="1156">
        <v>0.09</v>
      </c>
      <c r="T179" s="447"/>
      <c r="U179" s="448"/>
      <c r="W179" s="1143"/>
      <c r="X179" s="1143"/>
    </row>
    <row r="180" spans="1:24" ht="15.75" thickBot="1">
      <c r="A180" s="419"/>
      <c r="B180" s="363"/>
      <c r="C180" s="363"/>
      <c r="D180" s="363"/>
      <c r="E180" s="365"/>
      <c r="F180" s="363"/>
      <c r="G180" s="363"/>
      <c r="H180" s="363"/>
      <c r="I180" s="363"/>
      <c r="J180" s="363"/>
      <c r="K180" s="363"/>
      <c r="L180" s="363"/>
      <c r="M180" s="363"/>
      <c r="N180" s="363"/>
      <c r="O180" s="363"/>
      <c r="P180" s="363"/>
      <c r="Q180" s="363"/>
      <c r="R180" s="363"/>
      <c r="S180" s="363"/>
      <c r="T180" s="363"/>
      <c r="U180" s="367"/>
      <c r="W180" s="1143"/>
      <c r="X180" s="1143"/>
    </row>
    <row r="181" spans="1:24">
      <c r="W181" s="1143"/>
      <c r="X181" s="1143"/>
    </row>
    <row r="182" spans="1:24">
      <c r="W182" s="1143"/>
      <c r="X182" s="1143"/>
    </row>
    <row r="183" spans="1:24" s="292" customFormat="1" ht="16.5" thickBot="1">
      <c r="A183" s="314" t="s">
        <v>232</v>
      </c>
      <c r="E183" s="449"/>
      <c r="W183" s="1143"/>
      <c r="X183" s="1143"/>
    </row>
    <row r="184" spans="1:24" s="292" customFormat="1" ht="32.25" thickBot="1">
      <c r="A184" s="318" t="s">
        <v>15</v>
      </c>
      <c r="B184" s="319" t="s">
        <v>16</v>
      </c>
      <c r="C184" s="319"/>
      <c r="D184" s="319"/>
      <c r="E184" s="320" t="s">
        <v>244</v>
      </c>
      <c r="F184" s="321" t="s">
        <v>17</v>
      </c>
      <c r="G184" s="355"/>
      <c r="H184" s="320"/>
      <c r="I184" s="320"/>
      <c r="J184" s="320"/>
      <c r="K184" s="320"/>
      <c r="L184" s="320"/>
      <c r="M184" s="320"/>
      <c r="N184" s="320"/>
      <c r="O184" s="320"/>
      <c r="P184" s="320"/>
      <c r="Q184" s="320"/>
      <c r="R184" s="320"/>
      <c r="S184" s="373" t="s">
        <v>354</v>
      </c>
      <c r="T184" s="1421"/>
      <c r="U184" s="1422"/>
      <c r="W184" s="1143"/>
      <c r="X184" s="1143"/>
    </row>
    <row r="185" spans="1:24" s="292" customFormat="1" ht="15.75">
      <c r="A185" s="334"/>
      <c r="B185" s="341"/>
      <c r="C185" s="311"/>
      <c r="D185" s="311"/>
      <c r="E185" s="311"/>
      <c r="F185" s="311"/>
      <c r="G185" s="298"/>
      <c r="H185" s="311"/>
      <c r="I185" s="311"/>
      <c r="J185" s="311"/>
      <c r="K185" s="311"/>
      <c r="L185" s="311"/>
      <c r="M185" s="311"/>
      <c r="N185" s="311"/>
      <c r="O185" s="311"/>
      <c r="P185" s="311"/>
      <c r="Q185" s="311"/>
      <c r="R185" s="311"/>
      <c r="S185" s="1240"/>
      <c r="T185" s="298"/>
      <c r="U185" s="360"/>
      <c r="W185" s="1143"/>
      <c r="X185" s="1143"/>
    </row>
    <row r="186" spans="1:24" s="292" customFormat="1" ht="15.75">
      <c r="A186" s="334">
        <f>+'Appendix A'!A218</f>
        <v>125</v>
      </c>
      <c r="B186" s="311"/>
      <c r="C186" s="335" t="str">
        <f>+'Appendix A'!C218</f>
        <v>Amortized Investment Tax Credit</v>
      </c>
      <c r="D186" s="311"/>
      <c r="E186" s="311" t="str">
        <f>+'Appendix A'!E218</f>
        <v>(Note O)</v>
      </c>
      <c r="F186" s="450" t="s">
        <v>519</v>
      </c>
      <c r="G186" s="298"/>
      <c r="H186" s="335"/>
      <c r="I186" s="335"/>
      <c r="J186" s="335"/>
      <c r="K186" s="335"/>
      <c r="L186" s="335"/>
      <c r="M186" s="335"/>
      <c r="N186" s="335"/>
      <c r="O186" s="335"/>
      <c r="P186" s="335"/>
      <c r="Q186" s="335"/>
      <c r="R186" s="335"/>
      <c r="S186" s="1174">
        <v>596182</v>
      </c>
      <c r="T186" s="1423"/>
      <c r="U186" s="1424"/>
      <c r="W186" s="1143"/>
      <c r="X186" s="1143"/>
    </row>
    <row r="187" spans="1:24" s="292" customFormat="1" ht="15.75" thickBot="1">
      <c r="A187" s="362"/>
      <c r="B187" s="371"/>
      <c r="C187" s="371"/>
      <c r="D187" s="371"/>
      <c r="E187" s="371"/>
      <c r="F187" s="371"/>
      <c r="G187" s="371"/>
      <c r="H187" s="371"/>
      <c r="I187" s="371"/>
      <c r="J187" s="371"/>
      <c r="K187" s="371"/>
      <c r="L187" s="371"/>
      <c r="M187" s="371"/>
      <c r="N187" s="371"/>
      <c r="O187" s="371"/>
      <c r="P187" s="371"/>
      <c r="Q187" s="371"/>
      <c r="R187" s="371"/>
      <c r="S187" s="371"/>
      <c r="T187" s="346"/>
      <c r="U187" s="349"/>
      <c r="W187" s="1143"/>
      <c r="X187" s="1143"/>
    </row>
    <row r="188" spans="1:24" ht="15.75">
      <c r="A188" s="311"/>
      <c r="B188" s="311"/>
      <c r="C188" s="308"/>
      <c r="D188" s="311"/>
      <c r="E188" s="311"/>
      <c r="F188" s="311"/>
      <c r="G188" s="311"/>
      <c r="H188" s="311"/>
      <c r="I188" s="311"/>
      <c r="J188" s="311"/>
      <c r="K188" s="311"/>
      <c r="L188" s="311"/>
      <c r="M188" s="311"/>
      <c r="N188" s="311"/>
      <c r="O188" s="311"/>
      <c r="P188" s="311"/>
      <c r="Q188" s="311"/>
      <c r="R188" s="311"/>
      <c r="S188" s="294"/>
      <c r="T188" s="294"/>
      <c r="U188" s="294"/>
      <c r="W188" s="1143"/>
      <c r="X188" s="1143"/>
    </row>
    <row r="189" spans="1:24" ht="16.5" thickBot="1">
      <c r="A189" s="407" t="s">
        <v>287</v>
      </c>
      <c r="W189" s="1143"/>
      <c r="X189" s="1143"/>
    </row>
    <row r="190" spans="1:24" ht="32.25" thickBot="1">
      <c r="A190" s="401" t="s">
        <v>15</v>
      </c>
      <c r="B190" s="402" t="s">
        <v>16</v>
      </c>
      <c r="C190" s="402"/>
      <c r="D190" s="402"/>
      <c r="E190" s="403" t="s">
        <v>244</v>
      </c>
      <c r="F190" s="404" t="s">
        <v>17</v>
      </c>
      <c r="G190" s="403" t="s">
        <v>18</v>
      </c>
      <c r="H190" s="403" t="s">
        <v>524</v>
      </c>
      <c r="I190" s="403" t="s">
        <v>605</v>
      </c>
      <c r="J190" s="403" t="s">
        <v>606</v>
      </c>
      <c r="K190" s="403" t="s">
        <v>607</v>
      </c>
      <c r="L190" s="403" t="s">
        <v>603</v>
      </c>
      <c r="M190" s="403" t="s">
        <v>608</v>
      </c>
      <c r="N190" s="403" t="s">
        <v>609</v>
      </c>
      <c r="O190" s="403" t="s">
        <v>610</v>
      </c>
      <c r="P190" s="403" t="s">
        <v>611</v>
      </c>
      <c r="Q190" s="403" t="s">
        <v>612</v>
      </c>
      <c r="R190" s="403" t="s">
        <v>613</v>
      </c>
      <c r="S190" s="451" t="s">
        <v>525</v>
      </c>
      <c r="T190" s="451" t="s">
        <v>19</v>
      </c>
      <c r="U190" s="452"/>
      <c r="W190" s="1143"/>
      <c r="X190" s="1143"/>
    </row>
    <row r="191" spans="1:24" s="292" customFormat="1" ht="15.75">
      <c r="A191" s="410"/>
      <c r="B191" s="411"/>
      <c r="C191" s="411"/>
      <c r="D191" s="411"/>
      <c r="E191" s="412"/>
      <c r="F191" s="413"/>
      <c r="G191" s="412"/>
      <c r="H191" s="412"/>
      <c r="I191" s="412"/>
      <c r="J191" s="412"/>
      <c r="K191" s="412"/>
      <c r="L191" s="412"/>
      <c r="M191" s="412"/>
      <c r="N191" s="412"/>
      <c r="O191" s="412"/>
      <c r="P191" s="412"/>
      <c r="Q191" s="412"/>
      <c r="R191" s="412"/>
      <c r="S191" s="414"/>
      <c r="T191" s="414"/>
      <c r="U191" s="453"/>
      <c r="W191" s="1143"/>
      <c r="X191" s="1143"/>
    </row>
    <row r="192" spans="1:24" s="294" customFormat="1">
      <c r="A192" s="329">
        <f>+'Appendix A'!A256</f>
        <v>141</v>
      </c>
      <c r="C192" s="294" t="str">
        <f>+'Appendix A'!C256</f>
        <v>Excluded Transmission Facilities</v>
      </c>
      <c r="E192" s="352" t="str">
        <f>+'Appendix A'!E256</f>
        <v>(Note B &amp; M)</v>
      </c>
      <c r="G192" s="1174">
        <v>0</v>
      </c>
      <c r="H192" s="1174">
        <v>0</v>
      </c>
      <c r="I192" s="1174">
        <v>0</v>
      </c>
      <c r="J192" s="1174">
        <v>0</v>
      </c>
      <c r="K192" s="1174">
        <v>0</v>
      </c>
      <c r="L192" s="1174">
        <v>0</v>
      </c>
      <c r="M192" s="1174">
        <v>0</v>
      </c>
      <c r="N192" s="1174">
        <v>0</v>
      </c>
      <c r="O192" s="1174">
        <v>0</v>
      </c>
      <c r="P192" s="1174">
        <v>0</v>
      </c>
      <c r="Q192" s="1174">
        <v>0</v>
      </c>
      <c r="R192" s="1174">
        <v>0</v>
      </c>
      <c r="S192" s="1174">
        <v>0</v>
      </c>
      <c r="T192" s="236">
        <f>+(R192+S192)/2</f>
        <v>0</v>
      </c>
      <c r="U192" s="338"/>
      <c r="W192" s="1143"/>
      <c r="X192" s="1143"/>
    </row>
    <row r="193" spans="1:24" s="294" customFormat="1" ht="15.75" thickBot="1">
      <c r="A193" s="419"/>
      <c r="B193" s="363"/>
      <c r="C193" s="363"/>
      <c r="D193" s="363"/>
      <c r="E193" s="365"/>
      <c r="F193" s="363"/>
      <c r="G193" s="363"/>
      <c r="H193" s="363"/>
      <c r="I193" s="363"/>
      <c r="J193" s="363"/>
      <c r="K193" s="363"/>
      <c r="L193" s="363"/>
      <c r="M193" s="363"/>
      <c r="N193" s="363"/>
      <c r="O193" s="363"/>
      <c r="P193" s="363"/>
      <c r="Q193" s="363"/>
      <c r="R193" s="363"/>
      <c r="S193" s="363"/>
      <c r="T193" s="363"/>
      <c r="U193" s="367"/>
      <c r="W193" s="1143"/>
      <c r="X193" s="1143"/>
    </row>
    <row r="194" spans="1:24" s="294" customFormat="1">
      <c r="E194" s="352"/>
      <c r="W194" s="1143"/>
      <c r="X194" s="1143"/>
    </row>
    <row r="195" spans="1:24" s="294" customFormat="1">
      <c r="E195" s="352"/>
      <c r="W195" s="1143"/>
      <c r="X195" s="1143"/>
    </row>
    <row r="196" spans="1:24" ht="16.5" thickBot="1">
      <c r="A196" s="314" t="s">
        <v>642</v>
      </c>
      <c r="W196" s="1143"/>
      <c r="X196" s="1143"/>
    </row>
    <row r="197" spans="1:24" ht="32.25" thickBot="1">
      <c r="A197" s="318" t="s">
        <v>15</v>
      </c>
      <c r="B197" s="319" t="s">
        <v>16</v>
      </c>
      <c r="C197" s="319"/>
      <c r="D197" s="319"/>
      <c r="E197" s="320" t="s">
        <v>244</v>
      </c>
      <c r="F197" s="321" t="s">
        <v>17</v>
      </c>
      <c r="G197" s="320"/>
      <c r="H197" s="320"/>
      <c r="I197" s="320"/>
      <c r="J197" s="320"/>
      <c r="K197" s="320"/>
      <c r="L197" s="320"/>
      <c r="M197" s="320"/>
      <c r="N197" s="320"/>
      <c r="O197" s="320"/>
      <c r="P197" s="320"/>
      <c r="Q197" s="320"/>
      <c r="R197" s="320"/>
      <c r="S197" s="368" t="s">
        <v>354</v>
      </c>
      <c r="T197" s="1421"/>
      <c r="U197" s="1422"/>
      <c r="W197" s="1143"/>
      <c r="X197" s="1143"/>
    </row>
    <row r="198" spans="1:24" ht="15.75">
      <c r="A198" s="405"/>
      <c r="B198" s="376"/>
      <c r="C198" s="434"/>
      <c r="D198" s="434"/>
      <c r="E198" s="434"/>
      <c r="F198" s="434"/>
      <c r="G198" s="434"/>
      <c r="H198" s="434"/>
      <c r="I198" s="434"/>
      <c r="J198" s="434"/>
      <c r="K198" s="434"/>
      <c r="L198" s="434"/>
      <c r="M198" s="434"/>
      <c r="N198" s="434"/>
      <c r="O198" s="434"/>
      <c r="P198" s="434"/>
      <c r="Q198" s="434"/>
      <c r="R198" s="434"/>
      <c r="S198" s="326"/>
      <c r="T198" s="326"/>
      <c r="U198" s="328"/>
      <c r="W198" s="1143"/>
      <c r="X198" s="1143"/>
    </row>
    <row r="199" spans="1:24" ht="15.75">
      <c r="A199" s="334">
        <f>+'Appendix A'!A264</f>
        <v>147</v>
      </c>
      <c r="B199" s="311"/>
      <c r="C199" s="335" t="str">
        <f>+'Appendix A'!C264</f>
        <v>Interest on Network Credits</v>
      </c>
      <c r="D199" s="311"/>
      <c r="E199" s="311" t="str">
        <f>+'Appendix A'!E264</f>
        <v>(Note N &amp; O)</v>
      </c>
      <c r="F199" s="335"/>
      <c r="G199" s="335"/>
      <c r="H199" s="335"/>
      <c r="I199" s="335"/>
      <c r="J199" s="335"/>
      <c r="K199" s="335"/>
      <c r="L199" s="335"/>
      <c r="M199" s="335"/>
      <c r="N199" s="335"/>
      <c r="O199" s="335"/>
      <c r="P199" s="335"/>
      <c r="Q199" s="335"/>
      <c r="R199" s="335"/>
      <c r="S199" s="1174">
        <v>0</v>
      </c>
      <c r="T199" s="1423"/>
      <c r="U199" s="1424"/>
      <c r="W199" s="1143"/>
      <c r="X199" s="1143"/>
    </row>
    <row r="200" spans="1:24" ht="15.75" thickBot="1">
      <c r="A200" s="362"/>
      <c r="B200" s="371"/>
      <c r="C200" s="371"/>
      <c r="D200" s="371"/>
      <c r="E200" s="371"/>
      <c r="F200" s="371"/>
      <c r="G200" s="371"/>
      <c r="H200" s="371"/>
      <c r="I200" s="371"/>
      <c r="J200" s="371"/>
      <c r="K200" s="371"/>
      <c r="L200" s="371"/>
      <c r="M200" s="371"/>
      <c r="N200" s="371"/>
      <c r="O200" s="371"/>
      <c r="P200" s="371"/>
      <c r="Q200" s="371"/>
      <c r="R200" s="371"/>
      <c r="S200" s="363"/>
      <c r="T200" s="363"/>
      <c r="U200" s="367"/>
      <c r="W200" s="1143"/>
      <c r="X200" s="1143"/>
    </row>
    <row r="201" spans="1:24">
      <c r="A201" s="311"/>
      <c r="B201" s="311"/>
      <c r="C201" s="311"/>
      <c r="D201" s="311"/>
      <c r="E201" s="311"/>
      <c r="F201" s="311"/>
      <c r="G201" s="311"/>
      <c r="H201" s="311"/>
      <c r="I201" s="311"/>
      <c r="J201" s="311"/>
      <c r="K201" s="311"/>
      <c r="L201" s="311"/>
      <c r="M201" s="311"/>
      <c r="N201" s="311"/>
      <c r="O201" s="311"/>
      <c r="P201" s="311"/>
      <c r="Q201" s="311"/>
      <c r="R201" s="311"/>
      <c r="S201" s="294"/>
      <c r="T201" s="294"/>
      <c r="U201" s="294"/>
      <c r="W201" s="1143"/>
      <c r="X201" s="1143"/>
    </row>
    <row r="202" spans="1:24">
      <c r="A202" s="311"/>
      <c r="B202" s="311"/>
      <c r="C202" s="311"/>
      <c r="D202" s="311"/>
      <c r="E202" s="311"/>
      <c r="F202" s="311"/>
      <c r="G202" s="311"/>
      <c r="H202" s="311"/>
      <c r="I202" s="311"/>
      <c r="J202" s="311"/>
      <c r="K202" s="311"/>
      <c r="L202" s="311"/>
      <c r="M202" s="311"/>
      <c r="N202" s="311"/>
      <c r="O202" s="311"/>
      <c r="P202" s="311"/>
      <c r="Q202" s="311"/>
      <c r="R202" s="311"/>
      <c r="S202" s="294"/>
      <c r="T202" s="294"/>
      <c r="U202" s="294"/>
      <c r="W202" s="1143"/>
      <c r="X202" s="1143"/>
    </row>
    <row r="203" spans="1:24" ht="16.5" thickBot="1">
      <c r="A203" s="314" t="s">
        <v>192</v>
      </c>
      <c r="W203" s="1143"/>
      <c r="X203" s="1143"/>
    </row>
    <row r="204" spans="1:24" ht="32.25" thickBot="1">
      <c r="A204" s="401" t="s">
        <v>15</v>
      </c>
      <c r="B204" s="402" t="s">
        <v>16</v>
      </c>
      <c r="C204" s="402"/>
      <c r="D204" s="402"/>
      <c r="E204" s="403" t="s">
        <v>244</v>
      </c>
      <c r="F204" s="404" t="s">
        <v>17</v>
      </c>
      <c r="G204" s="403"/>
      <c r="H204" s="403"/>
      <c r="I204" s="403"/>
      <c r="J204" s="403"/>
      <c r="K204" s="403"/>
      <c r="L204" s="403"/>
      <c r="M204" s="403"/>
      <c r="N204" s="403"/>
      <c r="O204" s="403"/>
      <c r="P204" s="403"/>
      <c r="Q204" s="403"/>
      <c r="R204" s="403"/>
      <c r="S204" s="451" t="s">
        <v>354</v>
      </c>
      <c r="T204" s="1433"/>
      <c r="U204" s="1434"/>
      <c r="W204" s="1143"/>
      <c r="X204" s="1143"/>
    </row>
    <row r="205" spans="1:24" s="292" customFormat="1" ht="15.75">
      <c r="A205" s="410"/>
      <c r="B205" s="411"/>
      <c r="C205" s="411"/>
      <c r="D205" s="411"/>
      <c r="E205" s="412"/>
      <c r="F205" s="413"/>
      <c r="G205" s="412"/>
      <c r="H205" s="412"/>
      <c r="I205" s="412"/>
      <c r="J205" s="412"/>
      <c r="K205" s="412"/>
      <c r="L205" s="412"/>
      <c r="M205" s="412"/>
      <c r="N205" s="412"/>
      <c r="O205" s="412"/>
      <c r="P205" s="412"/>
      <c r="Q205" s="412"/>
      <c r="R205" s="412"/>
      <c r="S205" s="414"/>
      <c r="T205" s="414"/>
      <c r="U205" s="415"/>
      <c r="W205" s="1143"/>
      <c r="X205" s="1143"/>
    </row>
    <row r="206" spans="1:24" ht="15.75">
      <c r="A206" s="334"/>
      <c r="B206" s="407" t="s">
        <v>367</v>
      </c>
      <c r="C206" s="298"/>
      <c r="D206" s="298"/>
      <c r="E206" s="352"/>
      <c r="F206" s="316"/>
      <c r="G206" s="316"/>
      <c r="H206" s="316"/>
      <c r="I206" s="316"/>
      <c r="J206" s="316"/>
      <c r="K206" s="316"/>
      <c r="L206" s="316"/>
      <c r="M206" s="316"/>
      <c r="N206" s="316"/>
      <c r="O206" s="316"/>
      <c r="P206" s="316"/>
      <c r="Q206" s="316"/>
      <c r="R206" s="316"/>
      <c r="S206" s="294"/>
      <c r="T206" s="294"/>
      <c r="U206" s="338"/>
      <c r="W206" s="1143"/>
      <c r="X206" s="1143"/>
    </row>
    <row r="207" spans="1:24" ht="15.75">
      <c r="A207" s="334">
        <f>+'Appendix A'!A286</f>
        <v>163</v>
      </c>
      <c r="B207" s="315"/>
      <c r="C207" s="335" t="str">
        <f>+'Appendix A'!C286</f>
        <v xml:space="preserve">Facility Credits under Section 30.9 of the PJM OATT </v>
      </c>
      <c r="D207" s="350"/>
      <c r="E207" s="311"/>
      <c r="F207" s="311"/>
      <c r="G207" s="311"/>
      <c r="H207" s="311"/>
      <c r="I207" s="311"/>
      <c r="J207" s="311"/>
      <c r="K207" s="311"/>
      <c r="L207" s="311"/>
      <c r="M207" s="311"/>
      <c r="N207" s="311"/>
      <c r="O207" s="311"/>
      <c r="P207" s="311"/>
      <c r="Q207" s="311"/>
      <c r="R207" s="311"/>
      <c r="S207" s="1174">
        <v>0</v>
      </c>
      <c r="T207" s="1423"/>
      <c r="U207" s="1424"/>
      <c r="W207" s="1143"/>
      <c r="X207" s="1143"/>
    </row>
    <row r="208" spans="1:24" ht="15.75" thickBot="1">
      <c r="A208" s="362"/>
      <c r="B208" s="371"/>
      <c r="C208" s="371"/>
      <c r="D208" s="371"/>
      <c r="E208" s="371"/>
      <c r="F208" s="371"/>
      <c r="G208" s="371"/>
      <c r="H208" s="371"/>
      <c r="I208" s="371"/>
      <c r="J208" s="371"/>
      <c r="K208" s="371"/>
      <c r="L208" s="371"/>
      <c r="M208" s="371"/>
      <c r="N208" s="371"/>
      <c r="O208" s="371"/>
      <c r="P208" s="371"/>
      <c r="Q208" s="371"/>
      <c r="R208" s="371"/>
      <c r="S208" s="363"/>
      <c r="T208" s="363"/>
      <c r="U208" s="367"/>
      <c r="W208" s="1143"/>
      <c r="X208" s="1143"/>
    </row>
    <row r="209" spans="1:24">
      <c r="W209" s="1143"/>
      <c r="X209" s="1143"/>
    </row>
    <row r="210" spans="1:24">
      <c r="W210" s="1143"/>
      <c r="X210" s="1143"/>
    </row>
    <row r="211" spans="1:24" ht="16.5" thickBot="1">
      <c r="A211" s="314" t="s">
        <v>640</v>
      </c>
      <c r="W211" s="1143"/>
      <c r="X211" s="1143"/>
    </row>
    <row r="212" spans="1:24" ht="32.25" thickBot="1">
      <c r="A212" s="401" t="s">
        <v>15</v>
      </c>
      <c r="B212" s="402" t="s">
        <v>16</v>
      </c>
      <c r="C212" s="402"/>
      <c r="D212" s="402"/>
      <c r="E212" s="403" t="s">
        <v>244</v>
      </c>
      <c r="F212" s="404" t="s">
        <v>17</v>
      </c>
      <c r="G212" s="403"/>
      <c r="H212" s="403"/>
      <c r="I212" s="403"/>
      <c r="J212" s="403"/>
      <c r="K212" s="403"/>
      <c r="L212" s="403"/>
      <c r="M212" s="403"/>
      <c r="N212" s="403"/>
      <c r="O212" s="403"/>
      <c r="P212" s="403"/>
      <c r="Q212" s="403"/>
      <c r="R212" s="403"/>
      <c r="S212" s="451" t="s">
        <v>202</v>
      </c>
      <c r="T212" s="1421"/>
      <c r="U212" s="1422"/>
      <c r="W212" s="1143"/>
      <c r="X212" s="1143"/>
    </row>
    <row r="213" spans="1:24" s="292" customFormat="1" ht="15.75">
      <c r="A213" s="410"/>
      <c r="B213" s="411"/>
      <c r="C213" s="411"/>
      <c r="D213" s="411"/>
      <c r="E213" s="412"/>
      <c r="F213" s="413"/>
      <c r="G213" s="412"/>
      <c r="H213" s="412"/>
      <c r="I213" s="412"/>
      <c r="J213" s="412"/>
      <c r="K213" s="412"/>
      <c r="L213" s="412"/>
      <c r="M213" s="412"/>
      <c r="N213" s="412"/>
      <c r="O213" s="412"/>
      <c r="P213" s="412"/>
      <c r="Q213" s="412"/>
      <c r="R213" s="412"/>
      <c r="S213" s="414"/>
      <c r="T213" s="414"/>
      <c r="U213" s="415"/>
      <c r="W213" s="1143"/>
      <c r="X213" s="1143"/>
    </row>
    <row r="214" spans="1:24" ht="15.75">
      <c r="A214" s="334"/>
      <c r="B214" s="407" t="s">
        <v>543</v>
      </c>
      <c r="C214" s="298"/>
      <c r="D214" s="298"/>
      <c r="E214" s="352"/>
      <c r="F214" s="316"/>
      <c r="G214" s="316"/>
      <c r="H214" s="316"/>
      <c r="I214" s="316"/>
      <c r="J214" s="316"/>
      <c r="K214" s="316"/>
      <c r="L214" s="316"/>
      <c r="M214" s="316"/>
      <c r="N214" s="316"/>
      <c r="O214" s="316"/>
      <c r="P214" s="316"/>
      <c r="Q214" s="316"/>
      <c r="R214" s="316"/>
      <c r="S214" s="294"/>
      <c r="T214" s="294"/>
      <c r="U214" s="338"/>
      <c r="W214" s="1143"/>
      <c r="X214" s="1143"/>
    </row>
    <row r="215" spans="1:24" ht="15.75">
      <c r="A215" s="334">
        <f>+'Appendix A'!A290</f>
        <v>165</v>
      </c>
      <c r="B215" s="315"/>
      <c r="C215" s="335" t="str">
        <f>+'Appendix A'!C290</f>
        <v>1 CP Peak</v>
      </c>
      <c r="D215" s="335"/>
      <c r="E215" s="311" t="str">
        <f>+'Appendix A'!E290</f>
        <v>(Note L)</v>
      </c>
      <c r="F215" s="335" t="s">
        <v>187</v>
      </c>
      <c r="G215" s="335"/>
      <c r="H215" s="335"/>
      <c r="I215" s="335"/>
      <c r="J215" s="335"/>
      <c r="K215" s="335"/>
      <c r="L215" s="335"/>
      <c r="M215" s="335"/>
      <c r="N215" s="335"/>
      <c r="O215" s="335"/>
      <c r="P215" s="335"/>
      <c r="Q215" s="335"/>
      <c r="R215" s="335"/>
      <c r="S215" s="1157">
        <v>9752.5</v>
      </c>
      <c r="T215" s="1423"/>
      <c r="U215" s="1424"/>
      <c r="W215" s="1143"/>
      <c r="X215" s="1143"/>
    </row>
    <row r="216" spans="1:24" ht="15.75" thickBot="1">
      <c r="A216" s="419"/>
      <c r="B216" s="363"/>
      <c r="C216" s="363"/>
      <c r="D216" s="363"/>
      <c r="E216" s="365"/>
      <c r="F216" s="363"/>
      <c r="G216" s="363"/>
      <c r="H216" s="363"/>
      <c r="I216" s="363"/>
      <c r="J216" s="363"/>
      <c r="K216" s="363"/>
      <c r="L216" s="363"/>
      <c r="M216" s="363"/>
      <c r="N216" s="363"/>
      <c r="O216" s="363"/>
      <c r="P216" s="363"/>
      <c r="Q216" s="363"/>
      <c r="R216" s="363"/>
      <c r="S216" s="363"/>
      <c r="T216" s="363"/>
      <c r="U216" s="367"/>
      <c r="W216" s="1143"/>
      <c r="X216" s="1143"/>
    </row>
    <row r="217" spans="1:24">
      <c r="A217" s="294"/>
      <c r="B217" s="294"/>
      <c r="C217" s="294"/>
      <c r="D217" s="454"/>
      <c r="E217" s="352"/>
      <c r="F217" s="294"/>
      <c r="G217" s="294"/>
      <c r="H217" s="294"/>
      <c r="I217" s="294"/>
      <c r="J217" s="294"/>
      <c r="K217" s="294"/>
      <c r="L217" s="294"/>
      <c r="M217" s="294"/>
      <c r="N217" s="294"/>
      <c r="O217" s="294"/>
      <c r="P217" s="294"/>
      <c r="Q217" s="294"/>
      <c r="R217" s="294"/>
      <c r="S217" s="294"/>
      <c r="T217" s="294"/>
      <c r="U217" s="294"/>
      <c r="W217" s="1143"/>
      <c r="X217" s="1143"/>
    </row>
    <row r="218" spans="1:24" ht="15.75">
      <c r="A218" s="314"/>
      <c r="W218" s="1143"/>
      <c r="X218" s="1143"/>
    </row>
    <row r="219" spans="1:24" s="292" customFormat="1" ht="16.5" thickBot="1">
      <c r="A219" s="258" t="s">
        <v>459</v>
      </c>
      <c r="B219" s="256"/>
      <c r="C219" s="256"/>
      <c r="D219" s="256"/>
      <c r="E219" s="256"/>
      <c r="F219" s="256"/>
      <c r="G219" s="256"/>
      <c r="H219" s="256"/>
      <c r="I219" s="256"/>
      <c r="J219" s="256"/>
      <c r="K219" s="276"/>
      <c r="L219" s="276"/>
      <c r="M219" s="276"/>
      <c r="N219" s="276"/>
      <c r="O219" s="276"/>
      <c r="P219" s="276"/>
      <c r="Q219" s="276"/>
      <c r="R219" s="276"/>
      <c r="S219" s="241"/>
      <c r="T219" s="241"/>
      <c r="U219" s="241"/>
      <c r="W219" s="1143"/>
      <c r="X219" s="1143"/>
    </row>
    <row r="220" spans="1:24" ht="16.5" thickBot="1">
      <c r="A220" s="318" t="s">
        <v>15</v>
      </c>
      <c r="B220" s="319" t="s">
        <v>16</v>
      </c>
      <c r="C220" s="319"/>
      <c r="D220" s="319"/>
      <c r="E220" s="320"/>
      <c r="F220" s="321"/>
      <c r="G220" s="320"/>
      <c r="H220" s="320" t="s">
        <v>602</v>
      </c>
      <c r="I220" s="320" t="s">
        <v>466</v>
      </c>
      <c r="J220" s="320" t="s">
        <v>467</v>
      </c>
      <c r="K220" s="320"/>
      <c r="L220" s="320"/>
      <c r="M220" s="320"/>
      <c r="N220" s="320"/>
      <c r="O220" s="320"/>
      <c r="P220" s="320"/>
      <c r="Q220" s="320"/>
      <c r="R220" s="320"/>
      <c r="S220" s="368"/>
      <c r="T220" s="1421"/>
      <c r="U220" s="1422"/>
      <c r="W220" s="1143"/>
      <c r="X220" s="1143"/>
    </row>
    <row r="221" spans="1:24">
      <c r="A221" s="252"/>
      <c r="B221" s="250"/>
      <c r="C221" s="250"/>
      <c r="D221" s="250"/>
      <c r="E221" s="251"/>
      <c r="F221" s="257"/>
      <c r="G221" s="250"/>
      <c r="H221" s="251"/>
      <c r="I221" s="251"/>
      <c r="J221" s="251"/>
      <c r="K221" s="247"/>
      <c r="L221" s="247"/>
      <c r="M221" s="247"/>
      <c r="N221" s="247"/>
      <c r="O221" s="247"/>
      <c r="P221" s="247"/>
      <c r="Q221" s="247"/>
      <c r="R221" s="247"/>
      <c r="S221" s="240"/>
      <c r="T221" s="248"/>
      <c r="U221" s="249"/>
      <c r="W221" s="1143"/>
      <c r="X221" s="1143"/>
    </row>
    <row r="222" spans="1:24" ht="15.75">
      <c r="A222" s="252"/>
      <c r="B222" s="256" t="s">
        <v>468</v>
      </c>
      <c r="C222" s="256" t="s">
        <v>469</v>
      </c>
      <c r="D222" s="250"/>
      <c r="E222" s="251"/>
      <c r="F222" s="256" t="s">
        <v>470</v>
      </c>
      <c r="G222" s="250"/>
      <c r="H222" s="455">
        <v>0</v>
      </c>
      <c r="I222" s="455">
        <v>0</v>
      </c>
      <c r="J222" s="455">
        <v>0</v>
      </c>
      <c r="K222" s="262"/>
      <c r="L222" s="262"/>
      <c r="M222" s="262"/>
      <c r="N222" s="262"/>
      <c r="O222" s="262"/>
      <c r="P222" s="262"/>
      <c r="Q222" s="262"/>
      <c r="R222" s="262"/>
      <c r="S222" s="263"/>
      <c r="T222" s="264"/>
      <c r="U222" s="266"/>
      <c r="W222" s="1143"/>
      <c r="X222" s="1143"/>
    </row>
    <row r="223" spans="1:24" ht="15.75">
      <c r="A223" s="267" t="s">
        <v>573</v>
      </c>
      <c r="B223" s="256" t="s">
        <v>471</v>
      </c>
      <c r="C223" s="256" t="s">
        <v>472</v>
      </c>
      <c r="D223" s="251"/>
      <c r="E223" s="256"/>
      <c r="F223" s="256" t="str">
        <f>+F222</f>
        <v>Per FERC Order</v>
      </c>
      <c r="G223" s="250"/>
      <c r="H223" s="455">
        <v>0</v>
      </c>
      <c r="I223" s="455">
        <v>0</v>
      </c>
      <c r="J223" s="455">
        <v>0</v>
      </c>
      <c r="K223" s="262"/>
      <c r="L223" s="262"/>
      <c r="M223" s="262"/>
      <c r="N223" s="262"/>
      <c r="O223" s="262"/>
      <c r="P223" s="262"/>
      <c r="Q223" s="262"/>
      <c r="R223" s="262"/>
      <c r="S223" s="263"/>
      <c r="T223" s="264"/>
      <c r="U223" s="266"/>
      <c r="W223" s="1143"/>
      <c r="X223" s="1143"/>
    </row>
    <row r="224" spans="1:24" ht="15.75">
      <c r="A224" s="267">
        <v>81</v>
      </c>
      <c r="B224" s="256" t="s">
        <v>473</v>
      </c>
      <c r="C224" s="256" t="s">
        <v>563</v>
      </c>
      <c r="D224" s="251"/>
      <c r="E224" s="256"/>
      <c r="F224" s="256" t="s">
        <v>474</v>
      </c>
      <c r="G224" s="250"/>
      <c r="H224" s="472">
        <v>0</v>
      </c>
      <c r="I224" s="277">
        <v>0</v>
      </c>
      <c r="J224" s="277">
        <v>0</v>
      </c>
      <c r="K224" s="262"/>
      <c r="L224" s="262"/>
      <c r="M224" s="262"/>
      <c r="N224" s="262"/>
      <c r="O224" s="262"/>
      <c r="P224" s="262"/>
      <c r="Q224" s="262"/>
      <c r="R224" s="262"/>
      <c r="S224" s="263"/>
      <c r="T224" s="264"/>
      <c r="U224" s="266"/>
      <c r="W224" s="1143"/>
      <c r="X224" s="1143"/>
    </row>
    <row r="225" spans="1:24" ht="15.75">
      <c r="A225" s="267"/>
      <c r="B225" s="256"/>
      <c r="C225" s="256"/>
      <c r="D225" s="251"/>
      <c r="E225" s="256"/>
      <c r="F225" s="256"/>
      <c r="G225" s="250"/>
      <c r="H225" s="260"/>
      <c r="I225" s="260"/>
      <c r="J225" s="260"/>
      <c r="K225" s="262"/>
      <c r="L225" s="262"/>
      <c r="M225" s="262"/>
      <c r="N225" s="262"/>
      <c r="O225" s="262"/>
      <c r="P225" s="262"/>
      <c r="Q225" s="262"/>
      <c r="R225" s="262"/>
      <c r="S225" s="263"/>
      <c r="T225" s="264"/>
      <c r="U225" s="266"/>
      <c r="W225" s="1143"/>
      <c r="X225" s="1143"/>
    </row>
    <row r="226" spans="1:24" ht="15.75">
      <c r="A226" s="267"/>
      <c r="B226" s="256" t="s">
        <v>475</v>
      </c>
      <c r="C226" s="256" t="s">
        <v>476</v>
      </c>
      <c r="D226" s="251"/>
      <c r="E226" s="256"/>
      <c r="F226" s="256" t="s">
        <v>477</v>
      </c>
      <c r="G226" s="253"/>
      <c r="H226" s="552">
        <f>+H222-H224</f>
        <v>0</v>
      </c>
      <c r="I226" s="259">
        <f>+I222-I224</f>
        <v>0</v>
      </c>
      <c r="J226" s="259">
        <f>+J222-J224</f>
        <v>0</v>
      </c>
      <c r="K226" s="262"/>
      <c r="L226" s="262"/>
      <c r="M226" s="262"/>
      <c r="N226" s="262"/>
      <c r="O226" s="262"/>
      <c r="P226" s="262"/>
      <c r="Q226" s="262"/>
      <c r="R226" s="262"/>
      <c r="S226" s="263"/>
      <c r="T226" s="264"/>
      <c r="U226" s="266"/>
      <c r="W226" s="1143"/>
      <c r="X226" s="1143"/>
    </row>
    <row r="227" spans="1:24" ht="15.75">
      <c r="A227" s="267"/>
      <c r="B227" s="256" t="s">
        <v>478</v>
      </c>
      <c r="C227" s="256" t="s">
        <v>479</v>
      </c>
      <c r="D227" s="251"/>
      <c r="E227" s="256"/>
      <c r="F227" s="256" t="s">
        <v>480</v>
      </c>
      <c r="G227" s="250"/>
      <c r="H227" s="553">
        <f>+H222/2+H226/2</f>
        <v>0</v>
      </c>
      <c r="I227" s="259">
        <f>+I222/2+I226/2</f>
        <v>0</v>
      </c>
      <c r="J227" s="259">
        <f>+J222/2+J226/2</f>
        <v>0</v>
      </c>
      <c r="K227" s="262"/>
      <c r="L227" s="262"/>
      <c r="M227" s="262"/>
      <c r="N227" s="262"/>
      <c r="O227" s="262"/>
      <c r="P227" s="262"/>
      <c r="Q227" s="262"/>
      <c r="R227" s="262"/>
      <c r="S227" s="263"/>
      <c r="T227" s="264"/>
      <c r="U227" s="266"/>
      <c r="W227" s="1143"/>
      <c r="X227" s="1143"/>
    </row>
    <row r="228" spans="1:24" ht="15.75">
      <c r="A228" s="267"/>
      <c r="B228" s="256"/>
      <c r="C228" s="256"/>
      <c r="D228" s="251"/>
      <c r="E228" s="256"/>
      <c r="F228" s="256"/>
      <c r="G228" s="250"/>
      <c r="H228" s="554"/>
      <c r="I228" s="260"/>
      <c r="J228" s="260"/>
      <c r="K228" s="262"/>
      <c r="L228" s="262"/>
      <c r="M228" s="262"/>
      <c r="N228" s="262"/>
      <c r="O228" s="262"/>
      <c r="P228" s="262"/>
      <c r="Q228" s="262"/>
      <c r="R228" s="262"/>
      <c r="S228" s="263"/>
      <c r="T228" s="264"/>
      <c r="U228" s="266"/>
      <c r="W228" s="1143"/>
      <c r="X228" s="1143"/>
    </row>
    <row r="229" spans="1:24" ht="17.25">
      <c r="A229" s="267"/>
      <c r="B229" s="256" t="s">
        <v>481</v>
      </c>
      <c r="C229" s="256" t="s">
        <v>482</v>
      </c>
      <c r="D229" s="251"/>
      <c r="E229" s="256"/>
      <c r="F229" s="256" t="s">
        <v>483</v>
      </c>
      <c r="G229" s="254"/>
      <c r="H229" s="552">
        <v>0</v>
      </c>
      <c r="I229" s="259">
        <v>0</v>
      </c>
      <c r="J229" s="259">
        <v>0</v>
      </c>
      <c r="K229" s="265"/>
      <c r="L229" s="265"/>
      <c r="M229" s="265"/>
      <c r="N229" s="265"/>
      <c r="O229" s="265"/>
      <c r="P229" s="265"/>
      <c r="Q229" s="265"/>
      <c r="R229" s="265"/>
      <c r="S229" s="256"/>
      <c r="T229" s="241"/>
      <c r="U229" s="268"/>
      <c r="W229" s="1143"/>
      <c r="X229" s="1143"/>
    </row>
    <row r="230" spans="1:24" ht="17.25">
      <c r="A230" s="267"/>
      <c r="B230" s="256" t="s">
        <v>484</v>
      </c>
      <c r="C230" s="256" t="s">
        <v>221</v>
      </c>
      <c r="D230" s="251"/>
      <c r="E230" s="256"/>
      <c r="F230" s="256" t="s">
        <v>485</v>
      </c>
      <c r="G230" s="254"/>
      <c r="H230" s="553">
        <v>0</v>
      </c>
      <c r="I230" s="259">
        <v>0</v>
      </c>
      <c r="J230" s="259">
        <v>0</v>
      </c>
      <c r="K230" s="265"/>
      <c r="L230" s="265"/>
      <c r="M230" s="265"/>
      <c r="N230" s="265"/>
      <c r="O230" s="265"/>
      <c r="P230" s="265"/>
      <c r="Q230" s="265"/>
      <c r="R230" s="265"/>
      <c r="S230" s="256"/>
      <c r="T230" s="241"/>
      <c r="U230" s="268"/>
      <c r="W230" s="1143"/>
      <c r="X230" s="1143"/>
    </row>
    <row r="231" spans="1:24" ht="17.25">
      <c r="A231" s="267" t="s">
        <v>573</v>
      </c>
      <c r="B231" s="256" t="s">
        <v>486</v>
      </c>
      <c r="C231" s="256" t="s">
        <v>482</v>
      </c>
      <c r="D231" s="251"/>
      <c r="E231" s="256"/>
      <c r="F231" s="256" t="s">
        <v>487</v>
      </c>
      <c r="G231" s="254"/>
      <c r="H231" s="555">
        <v>0</v>
      </c>
      <c r="I231" s="261">
        <v>0</v>
      </c>
      <c r="J231" s="261">
        <v>0</v>
      </c>
      <c r="K231" s="265"/>
      <c r="L231" s="265"/>
      <c r="M231" s="265"/>
      <c r="N231" s="265"/>
      <c r="O231" s="265"/>
      <c r="P231" s="265"/>
      <c r="Q231" s="265"/>
      <c r="R231" s="265"/>
      <c r="S231" s="256"/>
      <c r="T231" s="241"/>
      <c r="U231" s="268"/>
      <c r="W231" s="1143"/>
      <c r="X231" s="1143"/>
    </row>
    <row r="232" spans="1:24">
      <c r="A232" s="267"/>
      <c r="B232" s="256"/>
      <c r="C232" s="250"/>
      <c r="D232" s="251"/>
      <c r="E232" s="256"/>
      <c r="F232" s="256"/>
      <c r="G232" s="250"/>
      <c r="H232" s="250"/>
      <c r="I232" s="250"/>
      <c r="J232" s="250"/>
      <c r="K232" s="265"/>
      <c r="L232" s="265"/>
      <c r="M232" s="265"/>
      <c r="N232" s="265"/>
      <c r="O232" s="265"/>
      <c r="P232" s="265"/>
      <c r="Q232" s="265"/>
      <c r="R232" s="265"/>
      <c r="S232" s="256"/>
      <c r="T232" s="241"/>
      <c r="U232" s="268"/>
      <c r="W232" s="1143"/>
      <c r="X232" s="1143"/>
    </row>
    <row r="233" spans="1:24" ht="15.75" thickBot="1">
      <c r="A233" s="269"/>
      <c r="B233" s="270"/>
      <c r="C233" s="270" t="s">
        <v>681</v>
      </c>
      <c r="D233" s="271"/>
      <c r="E233" s="270"/>
      <c r="F233" s="270"/>
      <c r="G233" s="255"/>
      <c r="H233" s="271" t="s">
        <v>683</v>
      </c>
      <c r="I233" s="255" t="s">
        <v>488</v>
      </c>
      <c r="J233" s="272" t="s">
        <v>488</v>
      </c>
      <c r="K233" s="273"/>
      <c r="L233" s="273"/>
      <c r="M233" s="274"/>
      <c r="N233" s="274"/>
      <c r="O233" s="274"/>
      <c r="P233" s="274"/>
      <c r="Q233" s="274"/>
      <c r="R233" s="274"/>
      <c r="S233" s="255"/>
      <c r="T233" s="255"/>
      <c r="U233" s="275"/>
      <c r="W233" s="1143"/>
      <c r="X233" s="1143"/>
    </row>
    <row r="234" spans="1:24">
      <c r="K234" s="298"/>
      <c r="L234" s="298"/>
      <c r="M234" s="298"/>
      <c r="N234" s="298"/>
      <c r="O234" s="298"/>
      <c r="P234" s="298"/>
      <c r="Q234" s="298"/>
      <c r="R234" s="298"/>
      <c r="S234" s="298"/>
      <c r="T234" s="298"/>
      <c r="U234" s="298"/>
      <c r="W234" s="1143"/>
      <c r="X234" s="1143"/>
    </row>
    <row r="235" spans="1:24">
      <c r="K235" s="298"/>
      <c r="L235" s="298"/>
      <c r="M235" s="298"/>
      <c r="N235" s="298"/>
      <c r="O235" s="298"/>
      <c r="P235" s="298"/>
      <c r="Q235" s="298"/>
      <c r="R235" s="298"/>
      <c r="S235" s="298"/>
      <c r="T235" s="298"/>
      <c r="U235" s="298"/>
    </row>
    <row r="236" spans="1:24">
      <c r="K236" s="298"/>
      <c r="L236" s="298"/>
      <c r="M236" s="298"/>
      <c r="N236" s="298"/>
      <c r="O236" s="298"/>
      <c r="P236" s="298"/>
      <c r="Q236" s="298"/>
      <c r="R236" s="298"/>
      <c r="S236" s="298"/>
      <c r="T236" s="298"/>
      <c r="U236" s="298"/>
    </row>
    <row r="237" spans="1:24">
      <c r="K237" s="298"/>
      <c r="L237" s="298"/>
      <c r="M237" s="298"/>
      <c r="N237" s="298"/>
      <c r="O237" s="298"/>
      <c r="P237" s="298"/>
      <c r="Q237" s="298"/>
      <c r="R237" s="298"/>
      <c r="S237" s="298"/>
      <c r="T237" s="298"/>
      <c r="U237" s="298"/>
    </row>
    <row r="238" spans="1:24">
      <c r="K238" s="298"/>
      <c r="L238" s="298"/>
      <c r="M238" s="298"/>
      <c r="N238" s="298"/>
      <c r="O238" s="298"/>
      <c r="P238" s="298"/>
      <c r="Q238" s="298"/>
      <c r="R238" s="298"/>
      <c r="S238" s="298"/>
      <c r="T238" s="298"/>
      <c r="U238" s="298"/>
    </row>
    <row r="239" spans="1:24">
      <c r="E239" s="291"/>
      <c r="K239" s="298"/>
      <c r="L239" s="298"/>
      <c r="M239" s="298"/>
      <c r="N239" s="298"/>
      <c r="O239" s="298"/>
      <c r="P239" s="298"/>
      <c r="Q239" s="298"/>
      <c r="R239" s="298"/>
      <c r="S239" s="298"/>
      <c r="T239" s="298"/>
      <c r="U239" s="298"/>
    </row>
    <row r="240" spans="1:24">
      <c r="E240" s="291"/>
      <c r="K240" s="298"/>
      <c r="L240" s="298"/>
      <c r="M240" s="298"/>
      <c r="N240" s="298"/>
      <c r="O240" s="298"/>
      <c r="P240" s="298"/>
      <c r="Q240" s="298"/>
      <c r="R240" s="298"/>
      <c r="S240" s="298"/>
      <c r="T240" s="298"/>
      <c r="U240" s="298"/>
    </row>
    <row r="241" spans="5:21">
      <c r="E241" s="291"/>
      <c r="K241" s="298"/>
      <c r="L241" s="298"/>
      <c r="M241" s="298"/>
      <c r="N241" s="298"/>
      <c r="O241" s="298"/>
      <c r="P241" s="298"/>
      <c r="Q241" s="298"/>
      <c r="R241" s="298"/>
      <c r="S241" s="298"/>
      <c r="T241" s="298"/>
      <c r="U241" s="298"/>
    </row>
    <row r="242" spans="5:21">
      <c r="E242" s="291"/>
      <c r="K242" s="298"/>
      <c r="L242" s="298"/>
      <c r="M242" s="298"/>
      <c r="N242" s="298"/>
      <c r="O242" s="298"/>
      <c r="P242" s="298"/>
      <c r="Q242" s="298"/>
      <c r="R242" s="298"/>
      <c r="S242" s="298"/>
      <c r="T242" s="298"/>
      <c r="U242" s="298"/>
    </row>
    <row r="243" spans="5:21">
      <c r="E243" s="291"/>
      <c r="K243" s="298"/>
      <c r="L243" s="298"/>
      <c r="M243" s="298"/>
      <c r="N243" s="298"/>
      <c r="O243" s="298"/>
      <c r="P243" s="298"/>
      <c r="Q243" s="298"/>
      <c r="R243" s="298"/>
      <c r="S243" s="298"/>
      <c r="T243" s="298"/>
      <c r="U243" s="298"/>
    </row>
    <row r="244" spans="5:21">
      <c r="E244" s="291"/>
      <c r="K244" s="298"/>
      <c r="L244" s="298"/>
      <c r="M244" s="298"/>
      <c r="N244" s="298"/>
      <c r="O244" s="298"/>
      <c r="P244" s="298"/>
      <c r="Q244" s="298"/>
      <c r="R244" s="298"/>
      <c r="S244" s="298"/>
      <c r="T244" s="298"/>
      <c r="U244" s="298"/>
    </row>
    <row r="245" spans="5:21">
      <c r="E245" s="291"/>
      <c r="K245" s="298"/>
      <c r="L245" s="298"/>
      <c r="M245" s="298"/>
      <c r="N245" s="298"/>
      <c r="O245" s="298"/>
      <c r="P245" s="298"/>
      <c r="Q245" s="298"/>
      <c r="R245" s="298"/>
      <c r="S245" s="298"/>
      <c r="T245" s="298"/>
      <c r="U245" s="298"/>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19">
    <mergeCell ref="A1:U1"/>
    <mergeCell ref="T204:U204"/>
    <mergeCell ref="T207:U207"/>
    <mergeCell ref="T212:U212"/>
    <mergeCell ref="T220:U220"/>
    <mergeCell ref="T199:U199"/>
    <mergeCell ref="A2:U2"/>
    <mergeCell ref="A3:U3"/>
    <mergeCell ref="H6:S6"/>
    <mergeCell ref="H60:S60"/>
    <mergeCell ref="T75:U75"/>
    <mergeCell ref="T93:U93"/>
    <mergeCell ref="T95:U95"/>
    <mergeCell ref="T184:U184"/>
    <mergeCell ref="T186:U186"/>
    <mergeCell ref="T197:U197"/>
    <mergeCell ref="T67:U67"/>
    <mergeCell ref="T215:U215"/>
    <mergeCell ref="T97:U97"/>
  </mergeCells>
  <printOptions horizontalCentered="1"/>
  <pageMargins left="0.45" right="0.21" top="5.5555555555555601E-3" bottom="1.46" header="0.45" footer="0.3"/>
  <pageSetup scale="29" fitToHeight="4" orientation="landscape" r:id="rId2"/>
  <rowBreaks count="2" manualBreakCount="2">
    <brk id="90" max="16383" man="1"/>
    <brk id="159" max="16383" man="1"/>
  </rowBreaks>
  <ignoredErrors>
    <ignoredError sqref="E166 E17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Y95"/>
  <sheetViews>
    <sheetView showGridLines="0" zoomScale="60" zoomScaleNormal="60" workbookViewId="0"/>
  </sheetViews>
  <sheetFormatPr defaultColWidth="9.140625" defaultRowHeight="12.75"/>
  <cols>
    <col min="1" max="1" width="14.140625" style="788" customWidth="1"/>
    <col min="2" max="2" width="31.140625" style="788" customWidth="1"/>
    <col min="3" max="3" width="8" style="788" customWidth="1"/>
    <col min="4" max="4" width="12" style="788" bestFit="1" customWidth="1"/>
    <col min="5" max="5" width="12.140625" style="788" customWidth="1"/>
    <col min="6" max="6" width="27.42578125" style="788" customWidth="1"/>
    <col min="7" max="7" width="21" style="788" bestFit="1" customWidth="1"/>
    <col min="8" max="8" width="14.140625" style="788" bestFit="1" customWidth="1"/>
    <col min="9" max="9" width="14.7109375" style="788" customWidth="1"/>
    <col min="10" max="11" width="9.140625" style="788"/>
    <col min="12" max="12" width="10.140625" style="788" customWidth="1"/>
    <col min="13" max="23" width="9.140625" style="788"/>
    <col min="24" max="24" width="4.5703125" style="788" customWidth="1"/>
    <col min="25" max="25" width="21" style="788" customWidth="1"/>
    <col min="26" max="16384" width="9.140625" style="788"/>
  </cols>
  <sheetData>
    <row r="2" spans="1:12" ht="18">
      <c r="A2" s="1412" t="s">
        <v>358</v>
      </c>
      <c r="B2" s="1412"/>
      <c r="C2" s="1412"/>
      <c r="D2" s="1412"/>
      <c r="E2" s="1412"/>
      <c r="F2" s="1412"/>
      <c r="G2" s="1412"/>
      <c r="H2" s="1412"/>
      <c r="I2" s="1412"/>
      <c r="J2" s="1412"/>
      <c r="K2" s="1412"/>
    </row>
    <row r="3" spans="1:12" ht="18">
      <c r="A3" s="1412" t="s">
        <v>359</v>
      </c>
      <c r="B3" s="1412"/>
      <c r="C3" s="1412"/>
      <c r="D3" s="1412"/>
      <c r="E3" s="1412"/>
      <c r="F3" s="1412"/>
      <c r="G3" s="1412"/>
      <c r="H3" s="1412"/>
      <c r="I3" s="1412"/>
      <c r="J3" s="1133"/>
      <c r="K3" s="1133"/>
    </row>
    <row r="4" spans="1:12" ht="18">
      <c r="A4" s="1412" t="s">
        <v>980</v>
      </c>
      <c r="B4" s="1412"/>
      <c r="C4" s="1412"/>
      <c r="D4" s="1412"/>
      <c r="E4" s="1412"/>
      <c r="F4" s="1412"/>
      <c r="G4" s="1412"/>
      <c r="H4" s="1412"/>
      <c r="I4" s="1412"/>
      <c r="J4" s="1412"/>
      <c r="K4" s="1412"/>
    </row>
    <row r="5" spans="1:12" ht="15.75">
      <c r="A5" s="798"/>
      <c r="B5" s="798"/>
      <c r="C5" s="798"/>
      <c r="D5" s="798"/>
      <c r="E5" s="798"/>
      <c r="F5" s="798"/>
      <c r="G5" s="798"/>
      <c r="H5" s="798"/>
      <c r="I5" s="798"/>
      <c r="J5" s="798"/>
      <c r="K5" s="798"/>
    </row>
    <row r="6" spans="1:12" ht="15">
      <c r="B6" s="291"/>
      <c r="C6" s="291"/>
      <c r="D6" s="291"/>
      <c r="E6" s="291"/>
      <c r="F6" s="291"/>
      <c r="G6" s="292"/>
      <c r="H6" s="292"/>
      <c r="I6" s="1134"/>
      <c r="J6" s="1134"/>
      <c r="K6" s="1134"/>
      <c r="L6" s="1134"/>
    </row>
    <row r="7" spans="1:12" ht="15">
      <c r="A7" s="291" t="s">
        <v>39</v>
      </c>
      <c r="B7" s="291"/>
      <c r="D7" s="291"/>
      <c r="E7" s="291"/>
      <c r="F7" s="291"/>
      <c r="G7" s="291"/>
      <c r="H7" s="291"/>
      <c r="I7" s="1134"/>
      <c r="J7" s="1134"/>
      <c r="K7" s="1134"/>
      <c r="L7" s="1134"/>
    </row>
    <row r="8" spans="1:12" ht="15">
      <c r="A8" s="291" t="s">
        <v>40</v>
      </c>
      <c r="B8" s="1135"/>
      <c r="E8" s="291"/>
      <c r="F8" s="291"/>
      <c r="G8" s="291"/>
      <c r="H8" s="291"/>
      <c r="I8" s="292"/>
      <c r="J8" s="291"/>
      <c r="K8" s="291"/>
    </row>
    <row r="9" spans="1:12" ht="15">
      <c r="A9" s="291"/>
      <c r="B9" s="291"/>
      <c r="D9" s="291"/>
      <c r="E9" s="291"/>
      <c r="F9" s="291"/>
      <c r="G9" s="291"/>
      <c r="H9" s="291"/>
      <c r="I9" s="291"/>
      <c r="J9" s="291"/>
      <c r="K9" s="291"/>
    </row>
    <row r="10" spans="1:12" ht="15">
      <c r="A10" s="291" t="s">
        <v>41</v>
      </c>
      <c r="B10" s="291" t="s">
        <v>361</v>
      </c>
      <c r="D10" s="291"/>
      <c r="E10" s="291"/>
      <c r="F10" s="291"/>
      <c r="G10" s="291"/>
      <c r="H10" s="291"/>
      <c r="I10" s="291"/>
      <c r="J10" s="291"/>
      <c r="K10" s="291"/>
    </row>
    <row r="11" spans="1:12" ht="15">
      <c r="A11" s="291"/>
      <c r="B11" s="291" t="s">
        <v>42</v>
      </c>
      <c r="D11" s="291"/>
      <c r="E11" s="291"/>
      <c r="F11" s="291"/>
      <c r="G11" s="291"/>
      <c r="H11" s="291"/>
      <c r="I11" s="291"/>
      <c r="J11" s="291"/>
      <c r="K11" s="291"/>
    </row>
    <row r="12" spans="1:12" ht="19.5">
      <c r="A12" s="291"/>
      <c r="B12" s="291" t="s">
        <v>505</v>
      </c>
      <c r="D12" s="291"/>
      <c r="E12" s="291"/>
      <c r="F12" s="291"/>
      <c r="G12" s="1136"/>
      <c r="I12" s="291"/>
      <c r="J12" s="291"/>
      <c r="K12" s="291"/>
    </row>
    <row r="13" spans="1:12" ht="15">
      <c r="A13" s="291"/>
      <c r="B13" s="291"/>
      <c r="D13" s="291"/>
      <c r="E13" s="291"/>
      <c r="F13" s="291"/>
      <c r="G13" s="291"/>
      <c r="H13" s="291"/>
      <c r="I13" s="291"/>
      <c r="J13" s="291"/>
      <c r="K13" s="291"/>
    </row>
    <row r="14" spans="1:12" ht="15">
      <c r="A14" s="291" t="s">
        <v>43</v>
      </c>
      <c r="B14" s="291" t="s">
        <v>360</v>
      </c>
      <c r="D14" s="291"/>
      <c r="E14" s="291"/>
      <c r="F14" s="291"/>
      <c r="G14" s="291"/>
      <c r="H14" s="291"/>
      <c r="I14" s="291"/>
      <c r="J14" s="291"/>
      <c r="K14" s="291"/>
    </row>
    <row r="15" spans="1:12" ht="15">
      <c r="A15" s="291"/>
      <c r="B15" s="291" t="s">
        <v>44</v>
      </c>
      <c r="D15" s="291"/>
      <c r="E15" s="291"/>
      <c r="F15" s="291"/>
      <c r="G15" s="291"/>
      <c r="H15" s="291"/>
      <c r="I15" s="291"/>
      <c r="J15" s="291"/>
      <c r="K15" s="291"/>
    </row>
    <row r="16" spans="1:12" ht="15">
      <c r="A16" s="291"/>
      <c r="B16" s="291" t="s">
        <v>45</v>
      </c>
      <c r="D16" s="291"/>
      <c r="E16" s="291"/>
      <c r="F16" s="291"/>
      <c r="G16" s="291"/>
      <c r="H16" s="291"/>
      <c r="I16" s="291"/>
      <c r="J16" s="291"/>
      <c r="K16" s="291"/>
    </row>
    <row r="17" spans="1:11" ht="15">
      <c r="A17" s="291"/>
      <c r="B17" s="291"/>
      <c r="D17" s="291"/>
      <c r="E17" s="291"/>
      <c r="F17" s="291"/>
      <c r="G17" s="291"/>
      <c r="H17" s="291"/>
      <c r="I17" s="291"/>
      <c r="J17" s="291"/>
      <c r="K17" s="291"/>
    </row>
    <row r="18" spans="1:11" ht="15">
      <c r="A18" s="291" t="s">
        <v>46</v>
      </c>
      <c r="B18" s="291" t="s">
        <v>47</v>
      </c>
      <c r="D18" s="291"/>
      <c r="E18" s="291"/>
      <c r="F18" s="291"/>
      <c r="G18" s="291"/>
      <c r="H18" s="291"/>
      <c r="I18" s="291"/>
      <c r="J18" s="291"/>
      <c r="K18" s="291"/>
    </row>
    <row r="19" spans="1:11" ht="15">
      <c r="A19" s="291"/>
      <c r="B19" s="291"/>
      <c r="D19" s="291"/>
      <c r="E19" s="291"/>
      <c r="F19" s="291"/>
      <c r="G19" s="291"/>
      <c r="H19" s="291"/>
      <c r="I19" s="291"/>
      <c r="K19" s="291"/>
    </row>
    <row r="20" spans="1:11" ht="15">
      <c r="B20" s="291" t="s">
        <v>48</v>
      </c>
      <c r="C20" s="291"/>
      <c r="E20" s="291"/>
      <c r="F20" s="291"/>
      <c r="G20" s="291"/>
      <c r="H20" s="291"/>
      <c r="I20" s="291"/>
      <c r="J20" s="1137"/>
      <c r="K20" s="291"/>
    </row>
    <row r="21" spans="1:11" ht="15">
      <c r="C21" s="291"/>
      <c r="E21" s="291"/>
      <c r="F21" s="291"/>
      <c r="G21" s="291"/>
      <c r="H21" s="291"/>
      <c r="I21" s="291"/>
      <c r="J21" s="291"/>
      <c r="K21" s="291"/>
    </row>
    <row r="22" spans="1:11" ht="15">
      <c r="B22" s="291" t="s">
        <v>49</v>
      </c>
      <c r="C22" s="293" t="s">
        <v>50</v>
      </c>
      <c r="D22" s="291" t="s">
        <v>537</v>
      </c>
      <c r="F22" s="291"/>
      <c r="G22" s="291"/>
      <c r="H22" s="291"/>
      <c r="I22" s="291"/>
      <c r="J22" s="291"/>
      <c r="K22" s="291"/>
    </row>
    <row r="23" spans="1:11" ht="15">
      <c r="D23" s="291" t="s">
        <v>74</v>
      </c>
      <c r="E23" s="291"/>
      <c r="F23" s="291"/>
      <c r="G23" s="291"/>
      <c r="H23" s="291"/>
      <c r="I23" s="291"/>
      <c r="J23" s="1138"/>
      <c r="K23" s="291"/>
    </row>
    <row r="24" spans="1:11" ht="15">
      <c r="E24" s="291"/>
      <c r="F24" s="291"/>
      <c r="G24" s="291"/>
      <c r="H24" s="291"/>
      <c r="I24" s="291"/>
      <c r="J24" s="291"/>
      <c r="K24" s="291"/>
    </row>
    <row r="25" spans="1:11" ht="15">
      <c r="D25" s="291"/>
      <c r="H25" s="291"/>
      <c r="I25" s="291"/>
      <c r="J25" s="291"/>
      <c r="K25" s="291"/>
    </row>
    <row r="26" spans="1:11" ht="15">
      <c r="A26" s="291"/>
      <c r="D26" s="291"/>
      <c r="F26" s="291"/>
      <c r="G26" s="291"/>
      <c r="H26" s="291"/>
      <c r="I26" s="291"/>
      <c r="J26" s="291"/>
      <c r="K26" s="291"/>
    </row>
    <row r="27" spans="1:11" ht="15">
      <c r="C27" s="291"/>
      <c r="F27" s="291"/>
      <c r="G27" s="1139"/>
      <c r="H27" s="291"/>
      <c r="I27" s="291"/>
      <c r="J27" s="291"/>
      <c r="K27" s="291"/>
    </row>
    <row r="28" spans="1:11" ht="15">
      <c r="A28" s="1139" t="s">
        <v>51</v>
      </c>
      <c r="B28" s="1140"/>
      <c r="C28" s="1140"/>
      <c r="D28" s="1139"/>
      <c r="E28" s="1139"/>
      <c r="F28" s="1139"/>
      <c r="H28" s="1139"/>
      <c r="I28" s="291"/>
      <c r="J28" s="291"/>
      <c r="K28" s="291"/>
    </row>
    <row r="29" spans="1:11">
      <c r="G29" s="811"/>
    </row>
    <row r="30" spans="1:11" ht="15">
      <c r="A30" s="811"/>
      <c r="B30" s="811"/>
      <c r="C30" s="811"/>
      <c r="D30" s="811"/>
      <c r="E30" s="811"/>
      <c r="F30" s="811"/>
      <c r="G30" s="292"/>
      <c r="H30" s="811"/>
      <c r="I30" s="811"/>
      <c r="J30" s="811"/>
      <c r="K30" s="811"/>
    </row>
    <row r="31" spans="1:11" ht="15">
      <c r="A31" s="292" t="s">
        <v>598</v>
      </c>
      <c r="B31" s="292" t="s">
        <v>599</v>
      </c>
      <c r="C31" s="292" t="s">
        <v>600</v>
      </c>
      <c r="D31" s="811"/>
      <c r="E31" s="292"/>
      <c r="F31" s="292"/>
      <c r="G31" s="292"/>
      <c r="H31" s="292"/>
      <c r="I31" s="811"/>
      <c r="J31" s="811"/>
      <c r="K31" s="811"/>
    </row>
    <row r="32" spans="1:11" ht="15">
      <c r="A32" s="292"/>
      <c r="B32" s="292"/>
      <c r="C32" s="292"/>
      <c r="D32" s="811"/>
      <c r="E32" s="292"/>
      <c r="F32" s="292"/>
      <c r="G32" s="292"/>
      <c r="H32" s="292"/>
      <c r="I32" s="811"/>
      <c r="J32" s="811"/>
      <c r="K32" s="811"/>
    </row>
    <row r="33" spans="1:11" ht="15">
      <c r="A33" s="449" t="s">
        <v>628</v>
      </c>
      <c r="B33" s="449">
        <v>2008</v>
      </c>
      <c r="C33" s="292" t="s">
        <v>52</v>
      </c>
      <c r="D33" s="811"/>
      <c r="E33" s="292"/>
      <c r="F33" s="292"/>
      <c r="G33" s="292"/>
      <c r="H33" s="292"/>
      <c r="I33" s="811"/>
      <c r="J33" s="811"/>
      <c r="K33" s="811"/>
    </row>
    <row r="34" spans="1:11" ht="15">
      <c r="A34" s="449" t="s">
        <v>362</v>
      </c>
      <c r="B34" s="449">
        <v>2008</v>
      </c>
      <c r="C34" s="292" t="s">
        <v>53</v>
      </c>
      <c r="D34" s="811"/>
      <c r="E34" s="292"/>
      <c r="F34" s="292"/>
      <c r="G34" s="292"/>
      <c r="H34" s="292"/>
      <c r="I34" s="811"/>
      <c r="J34" s="811"/>
      <c r="K34" s="811"/>
    </row>
    <row r="35" spans="1:11" ht="15">
      <c r="A35" s="449" t="s">
        <v>604</v>
      </c>
      <c r="B35" s="449">
        <v>2009</v>
      </c>
      <c r="C35" s="292" t="s">
        <v>54</v>
      </c>
      <c r="D35" s="811"/>
      <c r="E35" s="292"/>
      <c r="F35" s="292"/>
      <c r="G35" s="292"/>
      <c r="H35" s="292"/>
      <c r="I35" s="811"/>
      <c r="J35" s="811"/>
      <c r="K35" s="811"/>
    </row>
    <row r="36" spans="1:11" ht="15">
      <c r="A36" s="449" t="s">
        <v>362</v>
      </c>
      <c r="B36" s="449">
        <v>2009</v>
      </c>
      <c r="C36" s="292" t="s">
        <v>55</v>
      </c>
      <c r="D36" s="811"/>
      <c r="E36" s="292"/>
      <c r="F36" s="292"/>
      <c r="G36" s="292"/>
      <c r="H36" s="292"/>
      <c r="I36" s="811"/>
      <c r="J36" s="811"/>
      <c r="K36" s="811"/>
    </row>
    <row r="37" spans="1:11" ht="15">
      <c r="A37" s="449" t="s">
        <v>362</v>
      </c>
      <c r="B37" s="449">
        <f>+B36</f>
        <v>2009</v>
      </c>
      <c r="C37" s="292" t="s">
        <v>56</v>
      </c>
      <c r="D37" s="811"/>
      <c r="E37" s="292"/>
      <c r="F37" s="292"/>
      <c r="G37" s="292"/>
      <c r="H37" s="292"/>
      <c r="I37" s="811"/>
      <c r="J37" s="811"/>
      <c r="K37" s="811"/>
    </row>
    <row r="38" spans="1:11" ht="15">
      <c r="A38" s="449" t="s">
        <v>604</v>
      </c>
      <c r="B38" s="449">
        <v>2010</v>
      </c>
      <c r="C38" s="292" t="s">
        <v>57</v>
      </c>
      <c r="D38" s="811"/>
      <c r="E38" s="292"/>
      <c r="F38" s="292"/>
      <c r="G38" s="292"/>
      <c r="H38" s="292"/>
      <c r="I38" s="811"/>
      <c r="J38" s="811"/>
      <c r="K38" s="811"/>
    </row>
    <row r="39" spans="1:11" ht="15">
      <c r="A39" s="449" t="s">
        <v>362</v>
      </c>
      <c r="B39" s="449">
        <v>2010</v>
      </c>
      <c r="C39" s="292" t="s">
        <v>58</v>
      </c>
      <c r="D39" s="811"/>
      <c r="E39" s="292"/>
      <c r="F39" s="292"/>
      <c r="G39" s="292"/>
      <c r="H39" s="292"/>
      <c r="I39" s="811"/>
      <c r="J39" s="811"/>
      <c r="K39" s="811"/>
    </row>
    <row r="40" spans="1:11" ht="15">
      <c r="A40" s="449" t="str">
        <f>+A39</f>
        <v>October</v>
      </c>
      <c r="B40" s="449">
        <v>2010</v>
      </c>
      <c r="C40" s="292" t="s">
        <v>59</v>
      </c>
      <c r="D40" s="811"/>
      <c r="E40" s="292"/>
      <c r="F40" s="292"/>
      <c r="G40" s="292"/>
      <c r="H40" s="292"/>
      <c r="I40" s="811"/>
      <c r="J40" s="811"/>
      <c r="K40" s="811"/>
    </row>
    <row r="41" spans="1:11" ht="15">
      <c r="A41" s="449" t="s">
        <v>604</v>
      </c>
      <c r="B41" s="449" t="s">
        <v>886</v>
      </c>
      <c r="C41" s="292" t="s">
        <v>888</v>
      </c>
      <c r="D41" s="811"/>
      <c r="E41" s="292"/>
      <c r="F41" s="292"/>
      <c r="G41" s="292"/>
      <c r="H41" s="292"/>
      <c r="I41" s="811"/>
      <c r="J41" s="811"/>
      <c r="K41" s="811"/>
    </row>
    <row r="42" spans="1:11" ht="15">
      <c r="A42" s="449" t="s">
        <v>362</v>
      </c>
      <c r="B42" s="449" t="s">
        <v>886</v>
      </c>
      <c r="C42" s="292" t="s">
        <v>887</v>
      </c>
      <c r="D42" s="811"/>
      <c r="E42" s="292"/>
      <c r="F42" s="292"/>
      <c r="G42" s="292"/>
      <c r="H42" s="292"/>
      <c r="I42" s="811"/>
      <c r="J42" s="811"/>
      <c r="K42" s="811"/>
    </row>
    <row r="43" spans="1:11" ht="15">
      <c r="A43" s="449" t="str">
        <f>+A42</f>
        <v>October</v>
      </c>
      <c r="B43" s="449" t="s">
        <v>886</v>
      </c>
      <c r="C43" s="292" t="s">
        <v>889</v>
      </c>
      <c r="D43" s="811"/>
      <c r="E43" s="292"/>
      <c r="F43" s="292"/>
      <c r="G43" s="292"/>
      <c r="H43" s="292"/>
      <c r="I43" s="811"/>
      <c r="J43" s="811"/>
      <c r="K43" s="811"/>
    </row>
    <row r="44" spans="1:11" ht="15">
      <c r="A44" s="449"/>
      <c r="B44" s="449"/>
      <c r="C44" s="292"/>
      <c r="D44" s="811"/>
      <c r="E44" s="292"/>
      <c r="F44" s="292"/>
      <c r="G44" s="292"/>
      <c r="H44" s="292"/>
      <c r="I44" s="811"/>
      <c r="J44" s="811"/>
      <c r="K44" s="811"/>
    </row>
    <row r="45" spans="1:11" ht="15">
      <c r="A45" s="449"/>
      <c r="B45" s="449"/>
      <c r="C45" s="292"/>
      <c r="D45" s="811"/>
      <c r="E45" s="292"/>
      <c r="F45" s="292"/>
      <c r="G45" s="292"/>
      <c r="H45" s="292"/>
      <c r="I45" s="811"/>
      <c r="J45" s="811"/>
      <c r="K45" s="811"/>
    </row>
    <row r="46" spans="1:11" ht="15">
      <c r="A46" s="449">
        <v>1</v>
      </c>
      <c r="B46" s="1164" t="s">
        <v>890</v>
      </c>
      <c r="C46" s="292"/>
      <c r="D46" s="811"/>
      <c r="E46" s="292"/>
      <c r="F46" s="292"/>
      <c r="G46" s="292"/>
      <c r="H46" s="292"/>
      <c r="I46" s="811"/>
      <c r="J46" s="811"/>
      <c r="K46" s="811"/>
    </row>
    <row r="47" spans="1:11" ht="16.5">
      <c r="A47" s="1141"/>
      <c r="B47" s="291" t="s">
        <v>60</v>
      </c>
      <c r="C47" s="291"/>
      <c r="G47" s="291"/>
      <c r="H47" s="291"/>
    </row>
    <row r="48" spans="1:11" ht="16.5">
      <c r="A48" s="1141"/>
      <c r="B48" s="291"/>
      <c r="G48" s="291"/>
      <c r="H48" s="291"/>
    </row>
    <row r="49" spans="1:25" ht="21.75" customHeight="1">
      <c r="A49" s="449">
        <v>2</v>
      </c>
      <c r="B49" s="291" t="s">
        <v>63</v>
      </c>
      <c r="E49" s="291"/>
      <c r="F49" s="291"/>
      <c r="G49" s="291"/>
      <c r="H49" s="291"/>
    </row>
    <row r="50" spans="1:25" ht="15">
      <c r="A50" s="291"/>
      <c r="B50" s="291" t="s">
        <v>64</v>
      </c>
      <c r="E50" s="291"/>
      <c r="F50" s="291"/>
      <c r="H50" s="291"/>
    </row>
    <row r="51" spans="1:25" ht="15">
      <c r="A51" s="291"/>
      <c r="B51" s="291" t="s">
        <v>454</v>
      </c>
      <c r="E51" s="291"/>
      <c r="F51" s="291"/>
      <c r="L51" s="281"/>
    </row>
    <row r="52" spans="1:25" ht="15">
      <c r="A52" s="291"/>
      <c r="B52" s="291" t="s">
        <v>65</v>
      </c>
      <c r="E52" s="291"/>
      <c r="F52" s="291"/>
    </row>
    <row r="53" spans="1:25" ht="15">
      <c r="A53" s="291"/>
      <c r="B53" s="291" t="s">
        <v>66</v>
      </c>
    </row>
    <row r="54" spans="1:25" ht="15">
      <c r="A54" s="291"/>
      <c r="B54" s="291" t="s">
        <v>67</v>
      </c>
      <c r="G54" s="291"/>
      <c r="L54" s="281"/>
    </row>
    <row r="55" spans="1:25" ht="15">
      <c r="G55" s="291"/>
      <c r="H55" s="291"/>
      <c r="I55" s="291"/>
      <c r="J55" s="291"/>
    </row>
    <row r="56" spans="1:25" ht="15">
      <c r="G56" s="291"/>
      <c r="H56" s="291"/>
      <c r="I56" s="291"/>
      <c r="J56" s="291"/>
      <c r="L56" s="281"/>
    </row>
    <row r="57" spans="1:25" ht="15">
      <c r="B57" s="291" t="s">
        <v>68</v>
      </c>
      <c r="C57" s="293"/>
      <c r="D57" s="292" t="s">
        <v>72</v>
      </c>
      <c r="E57" s="291"/>
      <c r="F57" s="291"/>
      <c r="H57" s="291"/>
      <c r="I57" s="291"/>
      <c r="J57" s="291"/>
    </row>
    <row r="58" spans="1:25" ht="15">
      <c r="B58" s="291"/>
      <c r="C58" s="293"/>
      <c r="D58" s="292"/>
      <c r="E58" s="291"/>
      <c r="F58" s="291"/>
      <c r="H58" s="811"/>
      <c r="I58" s="811"/>
      <c r="J58" s="811"/>
      <c r="K58" s="811"/>
      <c r="L58" s="811"/>
    </row>
    <row r="59" spans="1:25" ht="15">
      <c r="B59" s="291"/>
      <c r="C59" s="293"/>
      <c r="D59" s="291"/>
      <c r="E59" s="291"/>
      <c r="F59" s="291"/>
      <c r="H59" s="811"/>
      <c r="I59" s="811"/>
      <c r="J59" s="811"/>
      <c r="K59" s="811"/>
      <c r="L59" s="811"/>
    </row>
    <row r="60" spans="1:25" ht="15">
      <c r="A60" s="788" t="s">
        <v>104</v>
      </c>
      <c r="B60" s="291" t="s">
        <v>69</v>
      </c>
      <c r="C60" s="293"/>
      <c r="D60" s="291"/>
      <c r="E60" s="291"/>
      <c r="F60" s="291"/>
      <c r="G60" s="224">
        <v>1300562584</v>
      </c>
      <c r="H60" s="292"/>
      <c r="J60" s="1211"/>
      <c r="K60" s="811"/>
      <c r="L60" s="810"/>
    </row>
    <row r="61" spans="1:25" ht="15">
      <c r="A61" s="788" t="s">
        <v>229</v>
      </c>
      <c r="B61" s="291" t="s">
        <v>70</v>
      </c>
      <c r="C61" s="293"/>
      <c r="D61" s="291"/>
      <c r="E61" s="291"/>
      <c r="F61" s="291"/>
      <c r="G61" s="1142">
        <v>1248819352</v>
      </c>
      <c r="H61" s="292"/>
      <c r="I61" s="292"/>
      <c r="J61" s="1211"/>
      <c r="K61" s="811"/>
      <c r="L61" s="281"/>
    </row>
    <row r="62" spans="1:25" ht="15">
      <c r="A62" s="788" t="s">
        <v>89</v>
      </c>
      <c r="B62" s="291" t="s">
        <v>538</v>
      </c>
      <c r="C62" s="293"/>
      <c r="D62" s="291"/>
      <c r="E62" s="291"/>
      <c r="F62" s="291"/>
      <c r="G62" s="1143">
        <f>+G60-G61</f>
        <v>51743232</v>
      </c>
      <c r="H62" s="811" t="s">
        <v>375</v>
      </c>
      <c r="I62" s="291"/>
      <c r="J62" s="291"/>
      <c r="Y62" s="1199"/>
    </row>
    <row r="63" spans="1:25" ht="15">
      <c r="A63" s="788" t="s">
        <v>105</v>
      </c>
      <c r="B63" s="291" t="s">
        <v>539</v>
      </c>
      <c r="C63" s="293"/>
      <c r="D63" s="291"/>
      <c r="E63" s="291"/>
      <c r="F63" s="291"/>
      <c r="G63" s="216">
        <f>1*(1+D93)^24</f>
        <v>1.0491203633847861</v>
      </c>
      <c r="H63" s="811" t="s">
        <v>376</v>
      </c>
      <c r="I63" s="291"/>
      <c r="J63" s="291"/>
    </row>
    <row r="64" spans="1:25" ht="15">
      <c r="A64" s="788" t="s">
        <v>103</v>
      </c>
      <c r="B64" s="291" t="s">
        <v>540</v>
      </c>
      <c r="C64" s="293"/>
      <c r="D64" s="291"/>
      <c r="E64" s="291"/>
      <c r="F64" s="291"/>
      <c r="G64" s="1143">
        <f>+G62*G63</f>
        <v>54284878.358543292</v>
      </c>
      <c r="H64" s="811" t="s">
        <v>378</v>
      </c>
      <c r="I64" s="291"/>
      <c r="J64" s="291"/>
      <c r="L64" s="281"/>
    </row>
    <row r="65" spans="1:25" ht="15">
      <c r="B65" s="291"/>
      <c r="C65" s="293"/>
      <c r="D65" s="291"/>
      <c r="E65" s="291"/>
      <c r="F65" s="291"/>
      <c r="G65" s="1143"/>
      <c r="H65" s="811" t="s">
        <v>379</v>
      </c>
      <c r="I65" s="291"/>
      <c r="J65" s="291"/>
    </row>
    <row r="66" spans="1:25" ht="15">
      <c r="B66" s="291"/>
      <c r="C66" s="293"/>
      <c r="D66" s="291"/>
      <c r="E66" s="291"/>
      <c r="F66" s="291"/>
      <c r="G66" s="291"/>
      <c r="H66" s="811"/>
      <c r="I66" s="291"/>
      <c r="J66" s="291"/>
    </row>
    <row r="67" spans="1:25" ht="15">
      <c r="B67" s="291" t="s">
        <v>71</v>
      </c>
      <c r="C67" s="291"/>
      <c r="D67" s="291"/>
      <c r="E67" s="291"/>
      <c r="F67" s="291"/>
      <c r="G67" s="163"/>
    </row>
    <row r="68" spans="1:25" ht="15">
      <c r="B68" s="291" t="s">
        <v>76</v>
      </c>
      <c r="C68" s="291"/>
      <c r="D68" s="291"/>
      <c r="E68" s="291"/>
      <c r="F68" s="291"/>
      <c r="G68" s="792"/>
      <c r="H68" s="474"/>
      <c r="I68" s="1144"/>
      <c r="J68" s="811"/>
      <c r="K68" s="811"/>
      <c r="L68" s="811"/>
    </row>
    <row r="69" spans="1:25" ht="15">
      <c r="B69" s="291"/>
      <c r="C69" s="291"/>
      <c r="D69" s="291"/>
      <c r="E69" s="291"/>
      <c r="F69" s="291"/>
      <c r="G69" s="457"/>
      <c r="H69" s="785"/>
      <c r="I69" s="785"/>
      <c r="J69" s="785"/>
      <c r="K69" s="811"/>
      <c r="L69" s="811"/>
      <c r="Y69" s="1200"/>
    </row>
    <row r="70" spans="1:25" ht="20.25">
      <c r="A70" s="1145" t="s">
        <v>615</v>
      </c>
      <c r="B70" s="293"/>
      <c r="C70" s="291"/>
      <c r="D70" s="291"/>
      <c r="G70" s="243"/>
      <c r="H70" s="457"/>
      <c r="I70" s="163"/>
      <c r="J70" s="1146"/>
      <c r="K70" s="811"/>
      <c r="L70" s="811"/>
    </row>
    <row r="71" spans="1:25" ht="15">
      <c r="A71" s="1147" t="s">
        <v>598</v>
      </c>
      <c r="B71" s="293" t="s">
        <v>616</v>
      </c>
      <c r="C71" s="291"/>
      <c r="D71" s="293" t="s">
        <v>598</v>
      </c>
      <c r="E71" s="293"/>
      <c r="G71" s="487"/>
      <c r="H71" s="1144"/>
      <c r="I71" s="1148"/>
      <c r="J71" s="1146"/>
      <c r="K71" s="811"/>
      <c r="L71" s="811"/>
    </row>
    <row r="72" spans="1:25" ht="15">
      <c r="A72" s="291" t="s">
        <v>625</v>
      </c>
      <c r="B72" s="293" t="s">
        <v>575</v>
      </c>
      <c r="C72" s="291"/>
      <c r="D72" s="1149"/>
      <c r="G72" s="1173"/>
      <c r="H72" s="291"/>
      <c r="I72" s="293"/>
      <c r="J72" s="1146"/>
      <c r="K72" s="811"/>
    </row>
    <row r="73" spans="1:25" ht="15">
      <c r="A73" s="291" t="s">
        <v>626</v>
      </c>
      <c r="B73" s="293" t="s">
        <v>575</v>
      </c>
      <c r="C73" s="291"/>
      <c r="D73" s="1149">
        <v>1.2999999999999999E-3</v>
      </c>
      <c r="E73" s="1352"/>
      <c r="F73" s="1349"/>
      <c r="G73" s="293"/>
      <c r="H73" s="291"/>
      <c r="I73" s="293"/>
      <c r="J73" s="1150"/>
    </row>
    <row r="74" spans="1:25" ht="15">
      <c r="A74" s="291" t="s">
        <v>627</v>
      </c>
      <c r="B74" s="293" t="s">
        <v>575</v>
      </c>
      <c r="C74" s="291"/>
      <c r="D74" s="1149">
        <v>1.9E-3</v>
      </c>
      <c r="E74" s="1352"/>
      <c r="F74" s="1349"/>
      <c r="G74" s="293"/>
      <c r="H74" s="291"/>
      <c r="I74" s="293"/>
      <c r="J74" s="1150"/>
    </row>
    <row r="75" spans="1:25" ht="15">
      <c r="A75" s="291" t="s">
        <v>601</v>
      </c>
      <c r="B75" s="293" t="s">
        <v>575</v>
      </c>
      <c r="C75" s="291"/>
      <c r="D75" s="1149">
        <v>1.9E-3</v>
      </c>
      <c r="E75" s="1352"/>
      <c r="F75" s="1349"/>
      <c r="G75" s="293"/>
      <c r="H75" s="291"/>
      <c r="I75" s="293"/>
      <c r="J75" s="1150"/>
    </row>
    <row r="76" spans="1:25" ht="15">
      <c r="A76" s="291" t="s">
        <v>603</v>
      </c>
      <c r="B76" s="293" t="s">
        <v>575</v>
      </c>
      <c r="C76" s="291"/>
      <c r="D76" s="1149">
        <v>1.8E-3</v>
      </c>
      <c r="E76" s="1352"/>
      <c r="F76" s="1349"/>
      <c r="G76" s="293"/>
      <c r="H76" s="291"/>
      <c r="I76" s="293"/>
      <c r="J76" s="1150"/>
    </row>
    <row r="77" spans="1:25" ht="15">
      <c r="A77" s="291" t="s">
        <v>604</v>
      </c>
      <c r="B77" s="293" t="s">
        <v>575</v>
      </c>
      <c r="C77" s="291"/>
      <c r="D77" s="1149">
        <v>1.8E-3</v>
      </c>
      <c r="E77" s="1352"/>
      <c r="F77" s="1349"/>
      <c r="G77" s="293"/>
      <c r="H77" s="291"/>
      <c r="I77" s="293"/>
      <c r="J77" s="1150"/>
    </row>
    <row r="78" spans="1:25" ht="15">
      <c r="A78" s="291" t="s">
        <v>628</v>
      </c>
      <c r="B78" s="293" t="s">
        <v>575</v>
      </c>
      <c r="C78" s="291"/>
      <c r="D78" s="1149">
        <v>1.9E-3</v>
      </c>
      <c r="E78" s="1352"/>
      <c r="F78" s="1349"/>
      <c r="G78" s="293"/>
      <c r="H78" s="291"/>
      <c r="I78" s="293"/>
      <c r="J78" s="1150"/>
    </row>
    <row r="79" spans="1:25" ht="15">
      <c r="A79" s="291" t="s">
        <v>629</v>
      </c>
      <c r="B79" s="293" t="s">
        <v>575</v>
      </c>
      <c r="C79" s="291"/>
      <c r="D79" s="1149">
        <v>1.8E-3</v>
      </c>
      <c r="E79" s="1352"/>
      <c r="F79" s="1349"/>
      <c r="G79" s="293"/>
      <c r="H79" s="291"/>
      <c r="I79" s="293"/>
      <c r="J79" s="1150"/>
    </row>
    <row r="80" spans="1:25" ht="15">
      <c r="A80" s="291" t="s">
        <v>630</v>
      </c>
      <c r="B80" s="293" t="s">
        <v>575</v>
      </c>
      <c r="C80" s="291"/>
      <c r="D80" s="1149">
        <v>1.8E-3</v>
      </c>
      <c r="E80" s="1352"/>
      <c r="F80" s="1349"/>
      <c r="G80" s="293"/>
      <c r="H80" s="291"/>
      <c r="I80" s="293"/>
      <c r="J80" s="1150"/>
    </row>
    <row r="81" spans="1:10" ht="15">
      <c r="A81" s="291" t="s">
        <v>362</v>
      </c>
      <c r="B81" s="293" t="s">
        <v>575</v>
      </c>
      <c r="C81" s="291"/>
      <c r="D81" s="1149">
        <v>2E-3</v>
      </c>
      <c r="E81" s="1352"/>
      <c r="F81" s="1349"/>
      <c r="G81" s="293"/>
      <c r="H81" s="291"/>
      <c r="I81" s="293"/>
      <c r="J81" s="1150"/>
    </row>
    <row r="82" spans="1:10" ht="15">
      <c r="A82" s="291" t="s">
        <v>631</v>
      </c>
      <c r="B82" s="293" t="s">
        <v>575</v>
      </c>
      <c r="C82" s="291"/>
      <c r="D82" s="1149">
        <v>2E-3</v>
      </c>
      <c r="E82" s="1352"/>
      <c r="F82" s="1349"/>
      <c r="G82" s="293"/>
      <c r="H82" s="291"/>
      <c r="I82" s="293"/>
      <c r="J82" s="1150"/>
    </row>
    <row r="83" spans="1:10" ht="15">
      <c r="A83" s="291" t="s">
        <v>632</v>
      </c>
      <c r="B83" s="293" t="s">
        <v>575</v>
      </c>
      <c r="C83" s="291"/>
      <c r="D83" s="1149">
        <v>2.5000000000000001E-3</v>
      </c>
      <c r="E83" s="1352"/>
      <c r="F83" s="1349"/>
      <c r="G83" s="1260"/>
      <c r="H83" s="291"/>
      <c r="I83" s="293"/>
      <c r="J83" s="1150"/>
    </row>
    <row r="84" spans="1:10" ht="15">
      <c r="A84" s="291" t="s">
        <v>625</v>
      </c>
      <c r="B84" s="293" t="s">
        <v>596</v>
      </c>
      <c r="C84" s="291"/>
      <c r="D84" s="1149">
        <v>2.3999999999999998E-3</v>
      </c>
      <c r="E84" s="1352"/>
      <c r="F84" s="1349"/>
      <c r="G84" s="293"/>
      <c r="H84" s="291"/>
      <c r="I84" s="293"/>
      <c r="J84" s="1150"/>
    </row>
    <row r="85" spans="1:10" ht="15">
      <c r="A85" s="291" t="s">
        <v>626</v>
      </c>
      <c r="B85" s="293" t="s">
        <v>596</v>
      </c>
      <c r="C85" s="291"/>
      <c r="D85" s="1149">
        <v>2.0999999999999999E-3</v>
      </c>
      <c r="E85" s="1352"/>
      <c r="F85" s="1349"/>
      <c r="G85" s="293"/>
      <c r="H85" s="291"/>
      <c r="I85" s="293"/>
      <c r="J85" s="1150"/>
    </row>
    <row r="86" spans="1:10" ht="15">
      <c r="A86" s="291" t="s">
        <v>627</v>
      </c>
      <c r="B86" s="293" t="s">
        <v>596</v>
      </c>
      <c r="C86" s="291"/>
      <c r="D86" s="1149">
        <v>2.3999999999999998E-3</v>
      </c>
      <c r="E86" s="1352"/>
      <c r="F86" s="1349"/>
      <c r="G86" s="293"/>
      <c r="H86" s="291"/>
      <c r="I86" s="293"/>
      <c r="J86" s="1150"/>
    </row>
    <row r="87" spans="1:10" ht="15">
      <c r="A87" s="291" t="s">
        <v>601</v>
      </c>
      <c r="B87" s="293" t="s">
        <v>596</v>
      </c>
      <c r="C87" s="291"/>
      <c r="D87" s="1149">
        <v>2.2000000000000001E-3</v>
      </c>
      <c r="E87" s="1352"/>
      <c r="F87" s="1349"/>
      <c r="G87" s="293"/>
      <c r="H87" s="291"/>
      <c r="I87" s="293"/>
      <c r="J87" s="1150"/>
    </row>
    <row r="88" spans="1:10" ht="15">
      <c r="A88" s="291" t="s">
        <v>603</v>
      </c>
      <c r="B88" s="293" t="s">
        <v>596</v>
      </c>
      <c r="C88" s="291"/>
      <c r="D88" s="1149">
        <v>2.2000000000000001E-3</v>
      </c>
      <c r="E88" s="1352"/>
      <c r="F88" s="1349"/>
      <c r="G88" s="293"/>
      <c r="H88" s="291"/>
      <c r="I88" s="293"/>
      <c r="J88" s="1150"/>
    </row>
    <row r="89" spans="1:10" ht="15">
      <c r="A89" s="291" t="s">
        <v>604</v>
      </c>
      <c r="B89" s="293" t="s">
        <v>596</v>
      </c>
      <c r="C89" s="291"/>
      <c r="D89" s="1149">
        <v>2.0999999999999999E-3</v>
      </c>
      <c r="E89" s="1352"/>
      <c r="F89" s="1349"/>
      <c r="G89" s="293"/>
      <c r="H89" s="291"/>
      <c r="I89" s="293"/>
      <c r="J89" s="1150"/>
    </row>
    <row r="90" spans="1:10" ht="15">
      <c r="A90" s="291" t="s">
        <v>628</v>
      </c>
      <c r="B90" s="293" t="s">
        <v>596</v>
      </c>
      <c r="C90" s="291"/>
      <c r="D90" s="1149">
        <v>2.0999999999999999E-3</v>
      </c>
      <c r="E90" s="1352"/>
      <c r="F90" s="1349"/>
      <c r="G90" s="293"/>
      <c r="H90" s="291"/>
      <c r="I90" s="293"/>
      <c r="J90" s="1150"/>
    </row>
    <row r="91" spans="1:10" ht="15">
      <c r="A91" s="291" t="s">
        <v>629</v>
      </c>
      <c r="B91" s="293" t="s">
        <v>596</v>
      </c>
      <c r="C91" s="291"/>
      <c r="D91" s="1149">
        <v>2E-3</v>
      </c>
      <c r="E91" s="1352"/>
      <c r="F91" s="1349"/>
      <c r="G91" s="293"/>
      <c r="H91" s="291"/>
      <c r="I91" s="293"/>
    </row>
    <row r="92" spans="1:10" ht="15">
      <c r="A92" s="291" t="s">
        <v>630</v>
      </c>
      <c r="B92" s="293" t="s">
        <v>596</v>
      </c>
      <c r="C92" s="291"/>
      <c r="D92" s="1149">
        <v>1.8E-3</v>
      </c>
      <c r="E92" s="1352"/>
      <c r="F92" s="1349"/>
      <c r="G92" s="293"/>
      <c r="H92" s="291"/>
      <c r="I92" s="293"/>
    </row>
    <row r="93" spans="1:10" ht="15">
      <c r="A93" s="292" t="s">
        <v>75</v>
      </c>
      <c r="B93" s="292"/>
      <c r="C93" s="292"/>
      <c r="D93" s="1151">
        <f>AVERAGE(D72:D92)</f>
        <v>2E-3</v>
      </c>
      <c r="E93" s="1151"/>
      <c r="F93" s="1349"/>
      <c r="G93" s="293"/>
      <c r="H93" s="291"/>
      <c r="I93" s="293"/>
    </row>
    <row r="94" spans="1:10" ht="15">
      <c r="F94" s="291"/>
      <c r="G94" s="293"/>
      <c r="H94" s="291"/>
      <c r="I94" s="293"/>
    </row>
    <row r="95" spans="1:10" ht="15">
      <c r="A95" s="1145"/>
      <c r="F95" s="292"/>
      <c r="G95" s="292"/>
      <c r="H95" s="292"/>
      <c r="I95" s="1151"/>
    </row>
  </sheetData>
  <customSheetViews>
    <customSheetView guid="{416404B7-8533-4A12-ABD0-58CFDEB49D80}" scale="75" fitToPage="1">
      <selection activeCell="F45" sqref="F45"/>
      <pageMargins left="0.75" right="0.75" top="1" bottom="1" header="0.5" footer="0.5"/>
      <printOptions horizontalCentered="1"/>
      <pageSetup scale="44" orientation="portrait" r:id="rId1"/>
      <headerFooter alignWithMargins="0">
        <oddFooter>&amp;L&amp;P</oddFooter>
      </headerFooter>
    </customSheetView>
  </customSheetViews>
  <mergeCells count="5">
    <mergeCell ref="A2:I2"/>
    <mergeCell ref="J2:K2"/>
    <mergeCell ref="A4:I4"/>
    <mergeCell ref="J4:K4"/>
    <mergeCell ref="A3:I3"/>
  </mergeCells>
  <phoneticPr fontId="35" type="noConversion"/>
  <printOptions horizontalCentered="1"/>
  <pageMargins left="0.75" right="0.75" top="1" bottom="1" header="0.5" footer="0.5"/>
  <pageSetup scale="44" orientation="portrait" r:id="rId2"/>
  <headerFooter alignWithMargins="0">
    <oddFooter>&amp;L&amp;P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Y87"/>
  <sheetViews>
    <sheetView showGridLines="0" zoomScale="60" zoomScaleNormal="60" zoomScaleSheetLayoutView="55" workbookViewId="0"/>
  </sheetViews>
  <sheetFormatPr defaultColWidth="15.28515625" defaultRowHeight="23.25"/>
  <cols>
    <col min="1" max="1" width="18.42578125" style="1228" customWidth="1"/>
    <col min="2" max="2" width="41.42578125" style="78" customWidth="1"/>
    <col min="3" max="5" width="23.85546875" style="43" customWidth="1"/>
    <col min="6" max="6" width="24.85546875" style="43" customWidth="1"/>
    <col min="7" max="7" width="26" style="43" customWidth="1"/>
    <col min="8" max="8" width="24.42578125" style="43" customWidth="1"/>
    <col min="9" max="9" width="23.85546875" style="43" customWidth="1"/>
    <col min="10" max="10" width="24.5703125" style="43" customWidth="1"/>
    <col min="11" max="11" width="28.5703125" style="43" customWidth="1"/>
    <col min="12" max="20" width="23.85546875" style="43" customWidth="1"/>
    <col min="21" max="21" width="23.85546875" style="81" customWidth="1"/>
    <col min="22" max="22" width="24.28515625" style="81" customWidth="1"/>
    <col min="23" max="23" width="26.85546875" style="81" customWidth="1"/>
    <col min="24" max="24" width="28.7109375" style="81" bestFit="1" customWidth="1"/>
    <col min="25" max="25" width="25.28515625" style="81" customWidth="1"/>
    <col min="26" max="26" width="26.85546875" style="81" customWidth="1"/>
    <col min="27" max="27" width="24.140625" style="81" customWidth="1"/>
    <col min="28" max="28" width="21.42578125" style="81" customWidth="1"/>
    <col min="29" max="29" width="27.42578125" style="81" customWidth="1"/>
    <col min="30" max="30" width="26" style="81" customWidth="1"/>
    <col min="31" max="31" width="21.85546875" style="81" customWidth="1"/>
    <col min="32" max="33" width="24.85546875" style="81" customWidth="1"/>
    <col min="34" max="34" width="22.42578125" style="81" customWidth="1"/>
    <col min="35" max="35" width="21.85546875" style="81" customWidth="1"/>
    <col min="36" max="36" width="21.28515625" style="81" customWidth="1"/>
    <col min="37" max="37" width="24.28515625" style="81" customWidth="1"/>
    <col min="38" max="39" width="19.7109375" style="81" customWidth="1"/>
    <col min="40" max="40" width="23.42578125" style="81" customWidth="1"/>
    <col min="41" max="41" width="21" style="81" customWidth="1"/>
    <col min="42" max="43" width="22.140625" style="81" customWidth="1"/>
    <col min="44" max="44" width="24.7109375" style="81" customWidth="1"/>
    <col min="45" max="46" width="24.140625" style="81" customWidth="1"/>
    <col min="47" max="47" width="23.85546875" style="81" customWidth="1"/>
    <col min="48" max="48" width="25.7109375" style="81" customWidth="1"/>
    <col min="49" max="49" width="21.140625" style="81" customWidth="1"/>
    <col min="50" max="50" width="21.28515625" style="81" customWidth="1"/>
    <col min="51" max="51" width="25" style="81" customWidth="1"/>
    <col min="52" max="52" width="30.5703125" style="81" customWidth="1"/>
    <col min="53" max="53" width="23.42578125" style="81" customWidth="1"/>
    <col min="54" max="54" width="23.28515625" style="81" customWidth="1"/>
    <col min="55" max="55" width="24.85546875" style="81" customWidth="1"/>
    <col min="56" max="57" width="25.42578125" style="81" customWidth="1"/>
    <col min="58" max="58" width="33.28515625" style="81" customWidth="1"/>
    <col min="59" max="59" width="24.28515625" style="81" customWidth="1"/>
    <col min="60" max="60" width="24.42578125" style="81" customWidth="1"/>
    <col min="61" max="61" width="24" style="81" customWidth="1"/>
    <col min="62" max="62" width="24" style="43" customWidth="1"/>
    <col min="63" max="63" width="23.7109375" style="43" bestFit="1" customWidth="1"/>
    <col min="64" max="64" width="28.42578125" style="43" bestFit="1" customWidth="1"/>
    <col min="65" max="65" width="24" style="43" customWidth="1"/>
    <col min="66" max="66" width="24.7109375" style="43" customWidth="1"/>
    <col min="67" max="67" width="25.42578125" style="43" customWidth="1"/>
    <col min="68" max="68" width="22.42578125" style="43" customWidth="1"/>
    <col min="69" max="69" width="25.42578125" style="43" bestFit="1" customWidth="1"/>
    <col min="70" max="70" width="26" style="43" customWidth="1"/>
    <col min="71" max="71" width="25.140625" style="43" customWidth="1"/>
    <col min="72" max="72" width="24.85546875" style="43" bestFit="1" customWidth="1"/>
    <col min="73" max="73" width="25.42578125" style="43" bestFit="1" customWidth="1"/>
    <col min="74" max="74" width="27.140625" style="43" bestFit="1" customWidth="1"/>
    <col min="75" max="75" width="26.7109375" style="43" bestFit="1" customWidth="1"/>
    <col min="76" max="76" width="27.140625" style="43" customWidth="1"/>
    <col min="77" max="78" width="25" style="43" bestFit="1" customWidth="1"/>
    <col min="79" max="79" width="24.42578125" style="43" bestFit="1" customWidth="1"/>
    <col min="80" max="80" width="25" style="43" customWidth="1"/>
    <col min="81" max="81" width="23.42578125" style="43" customWidth="1"/>
    <col min="82" max="82" width="21.5703125" style="43" customWidth="1"/>
    <col min="83" max="83" width="15.28515625" style="43"/>
    <col min="84" max="84" width="17.85546875" style="43" customWidth="1"/>
    <col min="85" max="85" width="20.7109375" style="43" customWidth="1"/>
    <col min="86" max="86" width="19" style="43" customWidth="1"/>
    <col min="87" max="87" width="23.5703125" style="43" customWidth="1"/>
    <col min="88" max="88" width="23" style="43" customWidth="1"/>
    <col min="89" max="89" width="22.7109375" style="43" customWidth="1"/>
    <col min="90" max="90" width="20.140625" style="43" customWidth="1"/>
    <col min="91" max="91" width="23.28515625" style="43" customWidth="1"/>
    <col min="92" max="93" width="19.5703125" style="43" customWidth="1"/>
    <col min="94" max="94" width="24.42578125" style="43" customWidth="1"/>
    <col min="95" max="95" width="21" style="43" customWidth="1"/>
    <col min="96" max="96" width="19.5703125" style="43" customWidth="1"/>
    <col min="97" max="97" width="22.7109375" style="43" customWidth="1"/>
    <col min="98" max="98" width="19.28515625" style="43" customWidth="1"/>
    <col min="99" max="16384" width="15.28515625" style="43"/>
  </cols>
  <sheetData>
    <row r="1" spans="1:98" s="1187" customFormat="1">
      <c r="A1" s="1213"/>
      <c r="AZ1" s="1233"/>
      <c r="BA1" s="1233"/>
      <c r="BB1" s="1233"/>
      <c r="BC1" s="1233"/>
      <c r="BD1" s="1233"/>
      <c r="BE1" s="1233"/>
      <c r="BF1" s="1233"/>
      <c r="BG1" s="1233"/>
      <c r="BH1" s="1233"/>
      <c r="BI1" s="1233"/>
      <c r="BJ1" s="1233"/>
      <c r="BK1" s="1233"/>
      <c r="BL1" s="1233"/>
      <c r="BM1" s="1233"/>
      <c r="BN1" s="1233"/>
      <c r="BO1" s="1233"/>
      <c r="BP1" s="1233"/>
      <c r="BQ1" s="1233"/>
      <c r="BR1" s="1233"/>
      <c r="BS1" s="1233"/>
      <c r="BT1" s="1233"/>
      <c r="BU1" s="1233"/>
      <c r="BV1" s="1233"/>
      <c r="BW1" s="1233"/>
      <c r="BX1" s="1233"/>
      <c r="BY1" s="1233"/>
      <c r="BZ1" s="1233"/>
      <c r="CA1" s="1233"/>
      <c r="CB1" s="1233"/>
      <c r="CC1" s="1233"/>
    </row>
    <row r="2" spans="1:98" s="788" customFormat="1" ht="18">
      <c r="B2" s="1436" t="s">
        <v>358</v>
      </c>
      <c r="C2" s="1436"/>
      <c r="D2" s="1436"/>
      <c r="E2" s="1436"/>
      <c r="F2" s="1436"/>
      <c r="G2" s="1436"/>
      <c r="H2" s="1436"/>
      <c r="I2" s="1436"/>
      <c r="J2" s="1436"/>
      <c r="K2" s="1436"/>
      <c r="L2" s="1436"/>
      <c r="M2" s="1436"/>
      <c r="N2" s="1436"/>
      <c r="O2" s="1436"/>
      <c r="P2" s="1436" t="s">
        <v>358</v>
      </c>
      <c r="Q2" s="1436"/>
      <c r="R2" s="1436"/>
      <c r="S2" s="1436"/>
      <c r="T2" s="1436"/>
      <c r="U2" s="1436"/>
      <c r="V2" s="1436"/>
      <c r="W2" s="1436"/>
      <c r="X2" s="1436"/>
      <c r="Y2" s="1436"/>
      <c r="Z2" s="1436"/>
      <c r="AA2" s="1436"/>
      <c r="AB2" s="1436"/>
      <c r="AC2" s="1436"/>
      <c r="AD2" s="1436" t="s">
        <v>358</v>
      </c>
      <c r="AE2" s="1436"/>
      <c r="AF2" s="1436"/>
      <c r="AG2" s="1436"/>
      <c r="AH2" s="1436"/>
      <c r="AI2" s="1436"/>
      <c r="AJ2" s="1436"/>
      <c r="AK2" s="1436"/>
      <c r="AL2" s="1436"/>
      <c r="AM2" s="1436"/>
      <c r="AN2" s="1436"/>
      <c r="AO2" s="1436"/>
      <c r="AP2" s="1436"/>
      <c r="AQ2" s="1436"/>
      <c r="AR2" s="1436" t="s">
        <v>358</v>
      </c>
      <c r="AS2" s="1436"/>
      <c r="AT2" s="1436"/>
      <c r="AU2" s="1436"/>
      <c r="AV2" s="1436"/>
      <c r="AW2" s="1436"/>
      <c r="AX2" s="1436"/>
      <c r="AY2" s="1436"/>
      <c r="AZ2" s="1436"/>
      <c r="BA2" s="1436"/>
      <c r="BB2" s="1436"/>
      <c r="BC2" s="1436"/>
      <c r="BD2" s="1436"/>
      <c r="BE2" s="1436"/>
      <c r="BF2" s="1436" t="s">
        <v>358</v>
      </c>
      <c r="BG2" s="1436"/>
      <c r="BH2" s="1436"/>
      <c r="BI2" s="1436"/>
      <c r="BJ2" s="1436"/>
      <c r="BK2" s="1436"/>
      <c r="BL2" s="1436"/>
      <c r="BM2" s="1436"/>
      <c r="BN2" s="1436"/>
      <c r="BO2" s="1436"/>
      <c r="BP2" s="1436"/>
      <c r="BQ2" s="1436"/>
      <c r="BR2" s="1436"/>
      <c r="BS2" s="1436"/>
      <c r="BT2" s="1436" t="s">
        <v>358</v>
      </c>
      <c r="BU2" s="1436"/>
      <c r="BV2" s="1436"/>
      <c r="BW2" s="1436"/>
      <c r="BX2" s="1436"/>
      <c r="BY2" s="1436"/>
      <c r="BZ2" s="1436"/>
      <c r="CA2" s="1436"/>
      <c r="CB2" s="1436"/>
      <c r="CC2" s="1436"/>
      <c r="CD2" s="1436"/>
      <c r="CE2" s="1436"/>
      <c r="CF2" s="1436"/>
      <c r="CG2" s="1436"/>
      <c r="CH2" s="1436" t="s">
        <v>358</v>
      </c>
      <c r="CI2" s="1436"/>
      <c r="CJ2" s="1436"/>
      <c r="CK2" s="1436"/>
      <c r="CL2" s="1436"/>
      <c r="CM2" s="1436"/>
      <c r="CN2" s="1436"/>
      <c r="CO2" s="1436"/>
      <c r="CP2" s="1436"/>
      <c r="CQ2" s="1436"/>
      <c r="CR2" s="1436"/>
      <c r="CS2" s="1436"/>
      <c r="CT2" s="1436"/>
    </row>
    <row r="3" spans="1:98" s="788" customFormat="1" ht="19.5" customHeight="1">
      <c r="B3" s="1412" t="s">
        <v>359</v>
      </c>
      <c r="C3" s="1412"/>
      <c r="D3" s="1412"/>
      <c r="E3" s="1412"/>
      <c r="F3" s="1412"/>
      <c r="G3" s="1412"/>
      <c r="H3" s="1412"/>
      <c r="I3" s="1412"/>
      <c r="J3" s="1412"/>
      <c r="K3" s="1412"/>
      <c r="L3" s="1412"/>
      <c r="M3" s="1412"/>
      <c r="N3" s="1412"/>
      <c r="O3" s="1412"/>
      <c r="P3" s="1412" t="s">
        <v>359</v>
      </c>
      <c r="Q3" s="1412"/>
      <c r="R3" s="1412"/>
      <c r="S3" s="1412"/>
      <c r="T3" s="1412"/>
      <c r="U3" s="1412"/>
      <c r="V3" s="1412"/>
      <c r="W3" s="1412"/>
      <c r="X3" s="1412"/>
      <c r="Y3" s="1412"/>
      <c r="Z3" s="1412"/>
      <c r="AA3" s="1412"/>
      <c r="AB3" s="1412"/>
      <c r="AC3" s="1412"/>
      <c r="AD3" s="1412" t="s">
        <v>359</v>
      </c>
      <c r="AE3" s="1412"/>
      <c r="AF3" s="1412"/>
      <c r="AG3" s="1412"/>
      <c r="AH3" s="1412"/>
      <c r="AI3" s="1412"/>
      <c r="AJ3" s="1412"/>
      <c r="AK3" s="1412"/>
      <c r="AL3" s="1412"/>
      <c r="AM3" s="1412"/>
      <c r="AN3" s="1412"/>
      <c r="AO3" s="1412"/>
      <c r="AP3" s="1412"/>
      <c r="AQ3" s="1412"/>
      <c r="AR3" s="1412" t="s">
        <v>359</v>
      </c>
      <c r="AS3" s="1412"/>
      <c r="AT3" s="1412"/>
      <c r="AU3" s="1412"/>
      <c r="AV3" s="1412"/>
      <c r="AW3" s="1412"/>
      <c r="AX3" s="1412"/>
      <c r="AY3" s="1412"/>
      <c r="AZ3" s="1412"/>
      <c r="BA3" s="1412"/>
      <c r="BB3" s="1412"/>
      <c r="BC3" s="1412"/>
      <c r="BD3" s="1412"/>
      <c r="BE3" s="1412"/>
      <c r="BF3" s="1412" t="s">
        <v>359</v>
      </c>
      <c r="BG3" s="1412"/>
      <c r="BH3" s="1412"/>
      <c r="BI3" s="1412"/>
      <c r="BJ3" s="1412"/>
      <c r="BK3" s="1412"/>
      <c r="BL3" s="1412"/>
      <c r="BM3" s="1412"/>
      <c r="BN3" s="1412"/>
      <c r="BO3" s="1412"/>
      <c r="BP3" s="1412"/>
      <c r="BQ3" s="1412"/>
      <c r="BR3" s="1412"/>
      <c r="BS3" s="1412"/>
      <c r="BT3" s="1412" t="s">
        <v>359</v>
      </c>
      <c r="BU3" s="1412"/>
      <c r="BV3" s="1412"/>
      <c r="BW3" s="1412"/>
      <c r="BX3" s="1412"/>
      <c r="BY3" s="1412"/>
      <c r="BZ3" s="1412"/>
      <c r="CA3" s="1412"/>
      <c r="CB3" s="1412"/>
      <c r="CC3" s="1412"/>
      <c r="CD3" s="1412"/>
      <c r="CE3" s="1412"/>
      <c r="CF3" s="1412"/>
      <c r="CG3" s="1412"/>
      <c r="CH3" s="1412" t="s">
        <v>359</v>
      </c>
      <c r="CI3" s="1412"/>
      <c r="CJ3" s="1412"/>
      <c r="CK3" s="1412"/>
      <c r="CL3" s="1412"/>
      <c r="CM3" s="1412"/>
      <c r="CN3" s="1412"/>
      <c r="CO3" s="1412"/>
      <c r="CP3" s="1412"/>
      <c r="CQ3" s="1412"/>
      <c r="CR3" s="1412"/>
      <c r="CS3" s="1412"/>
      <c r="CT3" s="1412"/>
    </row>
    <row r="4" spans="1:98" s="788" customFormat="1" ht="18">
      <c r="B4" s="1412" t="s">
        <v>981</v>
      </c>
      <c r="C4" s="1412"/>
      <c r="D4" s="1412"/>
      <c r="E4" s="1412"/>
      <c r="F4" s="1412"/>
      <c r="G4" s="1412"/>
      <c r="H4" s="1412"/>
      <c r="I4" s="1412"/>
      <c r="J4" s="1412"/>
      <c r="K4" s="1412"/>
      <c r="L4" s="1412"/>
      <c r="M4" s="1412"/>
      <c r="N4" s="1412"/>
      <c r="O4" s="1412"/>
      <c r="P4" s="1412" t="s">
        <v>981</v>
      </c>
      <c r="Q4" s="1412"/>
      <c r="R4" s="1412"/>
      <c r="S4" s="1412"/>
      <c r="T4" s="1412"/>
      <c r="U4" s="1412"/>
      <c r="V4" s="1412"/>
      <c r="W4" s="1412"/>
      <c r="X4" s="1412"/>
      <c r="Y4" s="1412"/>
      <c r="Z4" s="1412"/>
      <c r="AA4" s="1412"/>
      <c r="AB4" s="1412"/>
      <c r="AC4" s="1412"/>
      <c r="AD4" s="1412" t="s">
        <v>981</v>
      </c>
      <c r="AE4" s="1412"/>
      <c r="AF4" s="1412"/>
      <c r="AG4" s="1412"/>
      <c r="AH4" s="1412"/>
      <c r="AI4" s="1412"/>
      <c r="AJ4" s="1412"/>
      <c r="AK4" s="1412"/>
      <c r="AL4" s="1412"/>
      <c r="AM4" s="1412"/>
      <c r="AN4" s="1412"/>
      <c r="AO4" s="1412"/>
      <c r="AP4" s="1412"/>
      <c r="AQ4" s="1412"/>
      <c r="AR4" s="1412" t="s">
        <v>981</v>
      </c>
      <c r="AS4" s="1412"/>
      <c r="AT4" s="1412"/>
      <c r="AU4" s="1412"/>
      <c r="AV4" s="1412"/>
      <c r="AW4" s="1412"/>
      <c r="AX4" s="1412"/>
      <c r="AY4" s="1412"/>
      <c r="AZ4" s="1412"/>
      <c r="BA4" s="1412"/>
      <c r="BB4" s="1412"/>
      <c r="BC4" s="1412"/>
      <c r="BD4" s="1412"/>
      <c r="BE4" s="1412"/>
      <c r="BF4" s="1412" t="s">
        <v>981</v>
      </c>
      <c r="BG4" s="1412"/>
      <c r="BH4" s="1412"/>
      <c r="BI4" s="1412"/>
      <c r="BJ4" s="1412"/>
      <c r="BK4" s="1412"/>
      <c r="BL4" s="1412"/>
      <c r="BM4" s="1412"/>
      <c r="BN4" s="1412"/>
      <c r="BO4" s="1412"/>
      <c r="BP4" s="1412"/>
      <c r="BQ4" s="1412"/>
      <c r="BR4" s="1412"/>
      <c r="BS4" s="1412"/>
      <c r="BT4" s="1412" t="s">
        <v>981</v>
      </c>
      <c r="BU4" s="1412"/>
      <c r="BV4" s="1412"/>
      <c r="BW4" s="1412"/>
      <c r="BX4" s="1412"/>
      <c r="BY4" s="1412"/>
      <c r="BZ4" s="1412"/>
      <c r="CA4" s="1412"/>
      <c r="CB4" s="1412"/>
      <c r="CC4" s="1412"/>
      <c r="CD4" s="1412"/>
      <c r="CE4" s="1412"/>
      <c r="CF4" s="1412"/>
      <c r="CG4" s="1412"/>
      <c r="CH4" s="1412" t="s">
        <v>981</v>
      </c>
      <c r="CI4" s="1412"/>
      <c r="CJ4" s="1412"/>
      <c r="CK4" s="1412"/>
      <c r="CL4" s="1412"/>
      <c r="CM4" s="1412"/>
      <c r="CN4" s="1412"/>
      <c r="CO4" s="1412"/>
      <c r="CP4" s="1412"/>
      <c r="CQ4" s="1412"/>
      <c r="CR4" s="1412"/>
      <c r="CS4" s="1412"/>
      <c r="CT4" s="1412"/>
    </row>
    <row r="5" spans="1:98" s="278" customFormat="1" ht="19.5" customHeight="1">
      <c r="A5" s="1214"/>
      <c r="B5" s="537"/>
      <c r="C5" s="627"/>
      <c r="D5" s="772"/>
      <c r="E5" s="772"/>
      <c r="F5" s="772"/>
      <c r="G5" s="772"/>
      <c r="H5" s="772"/>
      <c r="I5" s="772"/>
      <c r="J5" s="537"/>
      <c r="K5" s="537"/>
      <c r="L5" s="537"/>
      <c r="O5" s="537"/>
      <c r="P5" s="537"/>
      <c r="R5" s="537"/>
      <c r="S5" s="537"/>
      <c r="T5" s="537"/>
      <c r="U5" s="537"/>
      <c r="V5" s="537"/>
      <c r="W5" s="537"/>
      <c r="X5" s="537"/>
      <c r="Y5" s="537"/>
      <c r="AA5" s="627"/>
      <c r="AC5" s="627"/>
      <c r="AD5" s="627"/>
      <c r="AE5" s="627"/>
      <c r="AF5" s="627"/>
      <c r="AG5" s="1126"/>
      <c r="AH5" s="1126"/>
      <c r="AI5" s="1126"/>
      <c r="AJ5" s="1126"/>
      <c r="AK5" s="1126"/>
      <c r="AL5" s="1126"/>
      <c r="AN5" s="1126"/>
      <c r="AO5" s="627"/>
      <c r="AQ5" s="627"/>
      <c r="AR5" s="627"/>
      <c r="AS5" s="627"/>
      <c r="AT5" s="627"/>
      <c r="AU5" s="627"/>
      <c r="AV5" s="627"/>
      <c r="AY5" s="1190"/>
      <c r="AZ5" s="1190"/>
      <c r="BA5" s="1190"/>
      <c r="BB5" s="1190"/>
      <c r="BC5" s="1190"/>
      <c r="BD5" s="1190"/>
      <c r="BE5" s="1190"/>
      <c r="BF5" s="1190"/>
      <c r="BG5" s="1190"/>
      <c r="BH5" s="1190"/>
      <c r="BJ5" s="1190"/>
      <c r="BK5" s="1190"/>
      <c r="BL5" s="1190"/>
      <c r="BM5" s="1236"/>
      <c r="BO5" s="1190"/>
      <c r="BP5" s="1190"/>
      <c r="BQ5" s="1190"/>
      <c r="BR5" s="1190"/>
      <c r="BS5" s="1190"/>
      <c r="BT5" s="1190"/>
      <c r="BU5" s="1190"/>
      <c r="BV5" s="1190"/>
      <c r="BW5" s="1190"/>
      <c r="BX5" s="1190"/>
      <c r="BY5" s="1190"/>
      <c r="BZ5" s="1190"/>
      <c r="CA5" s="1190"/>
      <c r="CB5" s="1190"/>
      <c r="CC5" s="1190"/>
      <c r="CD5" s="1190"/>
    </row>
    <row r="6" spans="1:98" s="36" customFormat="1">
      <c r="A6" s="1215"/>
      <c r="B6" s="819"/>
      <c r="C6" s="819"/>
      <c r="D6" s="819"/>
      <c r="E6" s="776"/>
      <c r="F6" s="776"/>
      <c r="G6" s="776"/>
      <c r="H6" s="776"/>
      <c r="I6" s="776"/>
      <c r="J6" s="776"/>
      <c r="K6" s="776"/>
      <c r="L6" s="537"/>
      <c r="M6" s="776"/>
      <c r="N6" s="776"/>
      <c r="O6" s="1236" t="s">
        <v>1176</v>
      </c>
      <c r="P6" s="776"/>
      <c r="R6" s="776"/>
      <c r="S6" s="776"/>
      <c r="T6" s="776"/>
      <c r="U6" s="776"/>
      <c r="V6" s="776"/>
      <c r="W6" s="776"/>
      <c r="X6" s="1234"/>
      <c r="Y6" s="776"/>
      <c r="Z6" s="776"/>
      <c r="AA6" s="776"/>
      <c r="AB6" s="776"/>
      <c r="AC6" s="1373" t="s">
        <v>1177</v>
      </c>
      <c r="AD6" s="776"/>
      <c r="AE6" s="776"/>
      <c r="AF6" s="776"/>
      <c r="AG6" s="1236"/>
      <c r="AH6" s="776"/>
      <c r="AI6" s="776"/>
      <c r="AJ6" s="1210"/>
      <c r="AK6" s="776"/>
      <c r="AL6" s="776"/>
      <c r="AM6" s="776"/>
      <c r="AN6" s="776"/>
      <c r="AO6" s="776"/>
      <c r="AP6" s="776"/>
      <c r="AQ6" s="1373" t="s">
        <v>1178</v>
      </c>
      <c r="AR6" s="776"/>
      <c r="AS6" s="776"/>
      <c r="AT6" s="776"/>
      <c r="AU6" s="776"/>
      <c r="AV6" s="1234"/>
      <c r="AW6" s="1236"/>
      <c r="AX6" s="776"/>
      <c r="AY6" s="213"/>
      <c r="AZ6" s="213"/>
      <c r="BA6" s="213"/>
      <c r="BB6" s="213"/>
      <c r="BC6" s="213"/>
      <c r="BD6" s="213"/>
      <c r="BE6" s="1397" t="s">
        <v>1179</v>
      </c>
      <c r="BF6" s="213"/>
      <c r="BG6" s="213"/>
      <c r="BH6" s="1234"/>
      <c r="BI6" s="213"/>
      <c r="BJ6" s="1231"/>
      <c r="BM6" s="1236"/>
      <c r="BT6" s="1234"/>
      <c r="BV6" s="1231"/>
      <c r="BZ6" s="1231"/>
      <c r="CC6" s="1236"/>
    </row>
    <row r="7" spans="1:98" s="811" customFormat="1" ht="24.95" customHeight="1">
      <c r="A7" s="815"/>
      <c r="B7" s="1438" t="s">
        <v>1126</v>
      </c>
      <c r="C7" s="1439"/>
      <c r="D7" s="1439"/>
      <c r="E7" s="1439"/>
      <c r="F7" s="1439"/>
      <c r="G7" s="1439"/>
      <c r="H7" s="1439"/>
      <c r="I7" s="1439"/>
      <c r="J7" s="1439"/>
      <c r="K7" s="1439"/>
      <c r="L7" s="1439"/>
      <c r="M7" s="1439"/>
      <c r="N7" s="1439"/>
      <c r="O7" s="1439"/>
      <c r="P7" s="1439" t="s">
        <v>1126</v>
      </c>
      <c r="Q7" s="1439"/>
      <c r="R7" s="1439"/>
      <c r="S7" s="1439"/>
      <c r="T7" s="1439"/>
      <c r="U7" s="1439"/>
      <c r="V7" s="1439"/>
      <c r="W7" s="1439"/>
      <c r="X7" s="1439"/>
      <c r="Y7" s="1439"/>
      <c r="Z7" s="1439"/>
      <c r="AA7" s="1439"/>
      <c r="AB7" s="1439"/>
      <c r="AC7" s="1439"/>
      <c r="AD7" s="1439" t="s">
        <v>1126</v>
      </c>
      <c r="AE7" s="1439"/>
      <c r="AF7" s="1439"/>
      <c r="AG7" s="1439"/>
      <c r="AH7" s="1439"/>
      <c r="AI7" s="1439"/>
      <c r="AJ7" s="1439"/>
      <c r="AK7" s="1439"/>
      <c r="AL7" s="1439"/>
      <c r="AM7" s="1439"/>
      <c r="AN7" s="1439"/>
      <c r="AO7" s="1439"/>
      <c r="AP7" s="1439"/>
      <c r="AQ7" s="1439"/>
      <c r="AR7" s="1394"/>
      <c r="AS7" s="1394" t="s">
        <v>1194</v>
      </c>
      <c r="AT7" s="1394"/>
      <c r="AU7" s="1394"/>
    </row>
    <row r="8" spans="1:98" s="814" customFormat="1" ht="18.75" thickBot="1">
      <c r="A8" s="633"/>
      <c r="B8" s="1343" t="s">
        <v>703</v>
      </c>
      <c r="C8" s="1343" t="s">
        <v>1</v>
      </c>
      <c r="D8" s="1343" t="s">
        <v>704</v>
      </c>
      <c r="E8" s="1343" t="s">
        <v>445</v>
      </c>
      <c r="F8" s="1343" t="s">
        <v>446</v>
      </c>
      <c r="G8" s="1343" t="s">
        <v>447</v>
      </c>
      <c r="H8" s="1343" t="s">
        <v>319</v>
      </c>
      <c r="I8" s="1343" t="s">
        <v>320</v>
      </c>
      <c r="J8" s="1343" t="s">
        <v>321</v>
      </c>
      <c r="K8" s="1343" t="s">
        <v>322</v>
      </c>
      <c r="L8" s="1343" t="s">
        <v>323</v>
      </c>
      <c r="M8" s="1343" t="s">
        <v>678</v>
      </c>
      <c r="N8" s="1343" t="s">
        <v>1012</v>
      </c>
      <c r="O8" s="1343" t="s">
        <v>1013</v>
      </c>
      <c r="P8" s="1343" t="s">
        <v>1014</v>
      </c>
      <c r="Q8" s="1343" t="s">
        <v>1015</v>
      </c>
      <c r="R8" s="1343" t="s">
        <v>1016</v>
      </c>
      <c r="S8" s="1343" t="s">
        <v>1017</v>
      </c>
      <c r="T8" s="1343" t="s">
        <v>1018</v>
      </c>
      <c r="U8" s="1343" t="s">
        <v>1019</v>
      </c>
      <c r="V8" s="1343" t="s">
        <v>1020</v>
      </c>
      <c r="W8" s="1343" t="s">
        <v>1021</v>
      </c>
      <c r="X8" s="1343" t="s">
        <v>1022</v>
      </c>
      <c r="Y8" s="1343" t="s">
        <v>1023</v>
      </c>
      <c r="Z8" s="1343" t="s">
        <v>1024</v>
      </c>
      <c r="AA8" s="1343" t="s">
        <v>1025</v>
      </c>
      <c r="AB8" s="1343" t="s">
        <v>1026</v>
      </c>
      <c r="AC8" s="1343" t="s">
        <v>1027</v>
      </c>
      <c r="AD8" s="1343" t="s">
        <v>1028</v>
      </c>
      <c r="AE8" s="1343" t="s">
        <v>1029</v>
      </c>
      <c r="AF8" s="1343" t="s">
        <v>1030</v>
      </c>
      <c r="AG8" s="1343" t="s">
        <v>1031</v>
      </c>
      <c r="AH8" s="1343" t="s">
        <v>1032</v>
      </c>
      <c r="AI8" s="1343" t="s">
        <v>1033</v>
      </c>
      <c r="AJ8" s="1343" t="s">
        <v>1034</v>
      </c>
      <c r="AK8" s="1343" t="s">
        <v>1035</v>
      </c>
      <c r="AL8" s="1343" t="s">
        <v>1036</v>
      </c>
      <c r="AM8" s="1343" t="s">
        <v>1037</v>
      </c>
      <c r="AN8" s="1343" t="s">
        <v>1038</v>
      </c>
      <c r="AO8" s="1343" t="s">
        <v>1039</v>
      </c>
      <c r="AP8" s="1343" t="s">
        <v>1040</v>
      </c>
      <c r="AQ8" s="1343" t="s">
        <v>1041</v>
      </c>
      <c r="AR8" s="1343" t="s">
        <v>1150</v>
      </c>
      <c r="AS8" s="1343" t="s">
        <v>1151</v>
      </c>
      <c r="AT8" s="1343" t="s">
        <v>1152</v>
      </c>
      <c r="AU8" s="1343" t="s">
        <v>1153</v>
      </c>
    </row>
    <row r="9" spans="1:98" s="1165" customFormat="1" ht="217.5" thickBot="1">
      <c r="A9" s="1121"/>
      <c r="B9" s="803" t="s">
        <v>770</v>
      </c>
      <c r="C9" s="813" t="s">
        <v>1108</v>
      </c>
      <c r="D9" s="813" t="s">
        <v>1109</v>
      </c>
      <c r="E9" s="813" t="s">
        <v>1110</v>
      </c>
      <c r="F9" s="813" t="s">
        <v>1107</v>
      </c>
      <c r="G9" s="813" t="s">
        <v>1154</v>
      </c>
      <c r="H9" s="813" t="s">
        <v>1155</v>
      </c>
      <c r="I9" s="813" t="s">
        <v>1042</v>
      </c>
      <c r="J9" s="813" t="s">
        <v>1102</v>
      </c>
      <c r="K9" s="813" t="s">
        <v>1058</v>
      </c>
      <c r="L9" s="813" t="s">
        <v>1103</v>
      </c>
      <c r="M9" s="813" t="s">
        <v>1118</v>
      </c>
      <c r="N9" s="813" t="s">
        <v>1104</v>
      </c>
      <c r="O9" s="813" t="s">
        <v>1105</v>
      </c>
      <c r="P9" s="813" t="s">
        <v>1106</v>
      </c>
      <c r="Q9" s="813" t="s">
        <v>1111</v>
      </c>
      <c r="R9" s="813" t="s">
        <v>1112</v>
      </c>
      <c r="S9" s="813" t="s">
        <v>1113</v>
      </c>
      <c r="T9" s="813" t="s">
        <v>1114</v>
      </c>
      <c r="U9" s="813" t="s">
        <v>1115</v>
      </c>
      <c r="V9" s="813" t="s">
        <v>1116</v>
      </c>
      <c r="W9" s="813" t="s">
        <v>1117</v>
      </c>
      <c r="X9" s="791"/>
      <c r="Y9" s="1232"/>
      <c r="Z9" s="803" t="s">
        <v>1199</v>
      </c>
      <c r="AA9" s="813" t="s">
        <v>1119</v>
      </c>
      <c r="AB9" s="813" t="s">
        <v>1120</v>
      </c>
      <c r="AC9" s="813" t="s">
        <v>1121</v>
      </c>
      <c r="AD9" s="813" t="s">
        <v>1122</v>
      </c>
      <c r="AE9" s="813" t="s">
        <v>1148</v>
      </c>
      <c r="AF9" s="813" t="s">
        <v>1149</v>
      </c>
      <c r="AG9" s="813" t="s">
        <v>1123</v>
      </c>
      <c r="AH9" s="813" t="s">
        <v>1124</v>
      </c>
      <c r="AI9" s="813" t="s">
        <v>1044</v>
      </c>
      <c r="AJ9" s="813" t="s">
        <v>1125</v>
      </c>
      <c r="AK9" s="813" t="s">
        <v>1046</v>
      </c>
      <c r="AL9" s="813" t="s">
        <v>1047</v>
      </c>
      <c r="AM9" s="813" t="s">
        <v>1048</v>
      </c>
      <c r="AN9" s="813" t="s">
        <v>1049</v>
      </c>
      <c r="AO9" s="813" t="s">
        <v>1050</v>
      </c>
      <c r="AP9" s="813" t="s">
        <v>1051</v>
      </c>
      <c r="AQ9" s="813" t="s">
        <v>1052</v>
      </c>
      <c r="AR9" s="813" t="s">
        <v>1053</v>
      </c>
      <c r="AS9" s="813" t="s">
        <v>1054</v>
      </c>
      <c r="AT9" s="813" t="s">
        <v>1055</v>
      </c>
      <c r="AU9" s="813" t="s">
        <v>1056</v>
      </c>
      <c r="AX9" s="1382"/>
      <c r="AY9" s="1383"/>
      <c r="AZ9" s="1382"/>
    </row>
    <row r="10" spans="1:98" s="300" customFormat="1" ht="18.75" thickBot="1">
      <c r="B10" s="802"/>
      <c r="C10" s="804" t="s">
        <v>983</v>
      </c>
      <c r="D10" s="804" t="s">
        <v>983</v>
      </c>
      <c r="E10" s="804" t="s">
        <v>983</v>
      </c>
      <c r="F10" s="804" t="s">
        <v>983</v>
      </c>
      <c r="G10" s="804" t="s">
        <v>983</v>
      </c>
      <c r="H10" s="804" t="s">
        <v>983</v>
      </c>
      <c r="I10" s="804" t="s">
        <v>983</v>
      </c>
      <c r="J10" s="804" t="s">
        <v>983</v>
      </c>
      <c r="K10" s="804" t="s">
        <v>983</v>
      </c>
      <c r="L10" s="804" t="s">
        <v>983</v>
      </c>
      <c r="M10" s="804" t="s">
        <v>983</v>
      </c>
      <c r="N10" s="804" t="s">
        <v>983</v>
      </c>
      <c r="O10" s="804" t="s">
        <v>983</v>
      </c>
      <c r="P10" s="804" t="s">
        <v>983</v>
      </c>
      <c r="Q10" s="804" t="s">
        <v>983</v>
      </c>
      <c r="R10" s="804" t="s">
        <v>983</v>
      </c>
      <c r="S10" s="804" t="s">
        <v>983</v>
      </c>
      <c r="T10" s="804" t="s">
        <v>983</v>
      </c>
      <c r="U10" s="804" t="s">
        <v>983</v>
      </c>
      <c r="V10" s="804" t="s">
        <v>983</v>
      </c>
      <c r="W10" s="804" t="s">
        <v>983</v>
      </c>
      <c r="X10" s="811"/>
      <c r="Y10" s="1132"/>
      <c r="Z10" s="803"/>
      <c r="AA10" s="803" t="s">
        <v>983</v>
      </c>
      <c r="AB10" s="803" t="s">
        <v>983</v>
      </c>
      <c r="AC10" s="803" t="s">
        <v>983</v>
      </c>
      <c r="AD10" s="803" t="s">
        <v>983</v>
      </c>
      <c r="AE10" s="803" t="s">
        <v>983</v>
      </c>
      <c r="AF10" s="803" t="s">
        <v>983</v>
      </c>
      <c r="AG10" s="803" t="s">
        <v>983</v>
      </c>
      <c r="AH10" s="803" t="s">
        <v>983</v>
      </c>
      <c r="AI10" s="803" t="s">
        <v>983</v>
      </c>
      <c r="AJ10" s="803" t="s">
        <v>983</v>
      </c>
      <c r="AK10" s="803" t="s">
        <v>983</v>
      </c>
      <c r="AL10" s="803" t="s">
        <v>983</v>
      </c>
      <c r="AM10" s="803" t="s">
        <v>983</v>
      </c>
      <c r="AN10" s="803" t="s">
        <v>983</v>
      </c>
      <c r="AO10" s="803" t="s">
        <v>983</v>
      </c>
      <c r="AP10" s="803" t="s">
        <v>983</v>
      </c>
      <c r="AQ10" s="803" t="s">
        <v>983</v>
      </c>
      <c r="AR10" s="803" t="s">
        <v>983</v>
      </c>
      <c r="AS10" s="803" t="s">
        <v>983</v>
      </c>
      <c r="AT10" s="803" t="s">
        <v>983</v>
      </c>
      <c r="AU10" s="803" t="s">
        <v>983</v>
      </c>
      <c r="AW10" s="1380"/>
      <c r="AX10" s="1380"/>
      <c r="AY10" s="1380"/>
      <c r="AZ10" s="1380"/>
    </row>
    <row r="11" spans="1:98" s="545" customFormat="1" ht="18">
      <c r="A11" s="787">
        <v>43800</v>
      </c>
      <c r="B11" s="1401">
        <v>12704227304</v>
      </c>
      <c r="C11" s="1175">
        <v>0</v>
      </c>
      <c r="D11" s="1175">
        <v>0</v>
      </c>
      <c r="E11" s="1175">
        <v>0</v>
      </c>
      <c r="F11" s="1175">
        <v>0</v>
      </c>
      <c r="G11" s="1175">
        <v>84179928</v>
      </c>
      <c r="H11" s="1175">
        <v>53398155</v>
      </c>
      <c r="I11" s="1175">
        <v>7943377</v>
      </c>
      <c r="J11" s="1175">
        <v>36157234</v>
      </c>
      <c r="K11" s="1175">
        <v>24956109</v>
      </c>
      <c r="L11" s="1175">
        <v>47974948</v>
      </c>
      <c r="M11" s="1175">
        <v>10817211</v>
      </c>
      <c r="N11" s="1175">
        <v>1279292</v>
      </c>
      <c r="O11" s="1175">
        <v>1471909</v>
      </c>
      <c r="P11" s="1175">
        <v>3398083</v>
      </c>
      <c r="Q11" s="1175">
        <v>1926174</v>
      </c>
      <c r="R11" s="1175">
        <v>10366607</v>
      </c>
      <c r="S11" s="1175">
        <v>828688</v>
      </c>
      <c r="T11" s="1175">
        <v>1471909</v>
      </c>
      <c r="U11" s="1175">
        <v>1471909</v>
      </c>
      <c r="V11" s="1175">
        <v>1926174</v>
      </c>
      <c r="W11" s="1175">
        <v>1926174</v>
      </c>
      <c r="X11" s="791"/>
      <c r="Y11" s="787">
        <v>43800</v>
      </c>
      <c r="Z11" s="1388">
        <f>+B11</f>
        <v>12704227304</v>
      </c>
      <c r="AA11" s="1175">
        <f>+C11</f>
        <v>0</v>
      </c>
      <c r="AB11" s="1175">
        <f>+D11</f>
        <v>0</v>
      </c>
      <c r="AC11" s="1175">
        <f>+E11</f>
        <v>0</v>
      </c>
      <c r="AD11" s="1175">
        <f>+F11</f>
        <v>0</v>
      </c>
      <c r="AE11" s="1175">
        <f t="shared" ref="AE11:AF11" si="0">+G11</f>
        <v>84179928</v>
      </c>
      <c r="AF11" s="1175">
        <f t="shared" si="0"/>
        <v>53398155</v>
      </c>
      <c r="AG11" s="1175">
        <f t="shared" ref="AG11:AU11" si="1">+I11</f>
        <v>7943377</v>
      </c>
      <c r="AH11" s="1175">
        <f t="shared" si="1"/>
        <v>36157234</v>
      </c>
      <c r="AI11" s="1175">
        <f t="shared" si="1"/>
        <v>24956109</v>
      </c>
      <c r="AJ11" s="1175">
        <f t="shared" si="1"/>
        <v>47974948</v>
      </c>
      <c r="AK11" s="1175">
        <f t="shared" si="1"/>
        <v>10817211</v>
      </c>
      <c r="AL11" s="1175">
        <f t="shared" si="1"/>
        <v>1279292</v>
      </c>
      <c r="AM11" s="1175">
        <f t="shared" si="1"/>
        <v>1471909</v>
      </c>
      <c r="AN11" s="1175">
        <f t="shared" si="1"/>
        <v>3398083</v>
      </c>
      <c r="AO11" s="1175">
        <f t="shared" si="1"/>
        <v>1926174</v>
      </c>
      <c r="AP11" s="1175">
        <f t="shared" si="1"/>
        <v>10366607</v>
      </c>
      <c r="AQ11" s="1175">
        <f t="shared" si="1"/>
        <v>828688</v>
      </c>
      <c r="AR11" s="1175">
        <f t="shared" si="1"/>
        <v>1471909</v>
      </c>
      <c r="AS11" s="1175">
        <f t="shared" si="1"/>
        <v>1471909</v>
      </c>
      <c r="AT11" s="1175">
        <f t="shared" si="1"/>
        <v>1926174</v>
      </c>
      <c r="AU11" s="1175">
        <f t="shared" si="1"/>
        <v>1926174</v>
      </c>
      <c r="AW11" s="1384"/>
      <c r="AX11" s="544"/>
      <c r="AY11" s="544"/>
      <c r="AZ11" s="1387"/>
    </row>
    <row r="12" spans="1:98" s="545" customFormat="1" ht="18">
      <c r="A12" s="793" t="s">
        <v>216</v>
      </c>
      <c r="B12" s="1389">
        <v>23067962</v>
      </c>
      <c r="C12" s="1175">
        <v>0</v>
      </c>
      <c r="D12" s="1175">
        <v>0</v>
      </c>
      <c r="E12" s="1175">
        <v>0</v>
      </c>
      <c r="F12" s="1175">
        <v>0</v>
      </c>
      <c r="G12" s="1175">
        <v>326562</v>
      </c>
      <c r="H12" s="1175">
        <v>208324</v>
      </c>
      <c r="I12" s="1175">
        <v>26773</v>
      </c>
      <c r="J12" s="1175">
        <v>86568</v>
      </c>
      <c r="K12" s="1175">
        <v>0</v>
      </c>
      <c r="L12" s="1175">
        <v>13644</v>
      </c>
      <c r="M12" s="1175">
        <v>0</v>
      </c>
      <c r="N12" s="1175">
        <v>0</v>
      </c>
      <c r="O12" s="1175">
        <v>9625</v>
      </c>
      <c r="P12" s="1175">
        <v>9625</v>
      </c>
      <c r="Q12" s="1175">
        <v>0</v>
      </c>
      <c r="R12" s="1175">
        <v>0</v>
      </c>
      <c r="S12" s="1175">
        <v>0</v>
      </c>
      <c r="T12" s="1175">
        <v>9625</v>
      </c>
      <c r="U12" s="1175">
        <v>9625</v>
      </c>
      <c r="V12" s="1175">
        <v>0</v>
      </c>
      <c r="W12" s="1175">
        <v>0</v>
      </c>
      <c r="X12" s="791"/>
      <c r="Y12" s="1123" t="s">
        <v>216</v>
      </c>
      <c r="Z12" s="1388">
        <f t="shared" ref="Z12:Z23" si="2">Z11+B12</f>
        <v>12727295266</v>
      </c>
      <c r="AA12" s="1175">
        <f t="shared" ref="AA12:AA23" si="3">+AA11+C12</f>
        <v>0</v>
      </c>
      <c r="AB12" s="1175">
        <f t="shared" ref="AB12:AB23" si="4">+AB11+D12</f>
        <v>0</v>
      </c>
      <c r="AC12" s="1175">
        <f t="shared" ref="AC12:AC23" si="5">+AC11+E12</f>
        <v>0</v>
      </c>
      <c r="AD12" s="1175">
        <f t="shared" ref="AD12:AD23" si="6">+AD11+F12</f>
        <v>0</v>
      </c>
      <c r="AE12" s="1175">
        <f t="shared" ref="AE12:AE23" si="7">+AE11+G12</f>
        <v>84506490</v>
      </c>
      <c r="AF12" s="1175">
        <f t="shared" ref="AF12:AF23" si="8">+AF11+H12</f>
        <v>53606479</v>
      </c>
      <c r="AG12" s="1175">
        <f t="shared" ref="AG12:AG23" si="9">+AG11+I12</f>
        <v>7970150</v>
      </c>
      <c r="AH12" s="1175">
        <f t="shared" ref="AH12:AH23" si="10">+AH11+J12</f>
        <v>36243802</v>
      </c>
      <c r="AI12" s="1175">
        <f t="shared" ref="AI12:AI23" si="11">+AI11+K12</f>
        <v>24956109</v>
      </c>
      <c r="AJ12" s="1175">
        <f t="shared" ref="AJ12:AJ23" si="12">+AJ11+L12</f>
        <v>47988592</v>
      </c>
      <c r="AK12" s="1175">
        <f t="shared" ref="AK12:AK23" si="13">+AK11+M12</f>
        <v>10817211</v>
      </c>
      <c r="AL12" s="1175">
        <f t="shared" ref="AL12:AL23" si="14">+AL11+N12</f>
        <v>1279292</v>
      </c>
      <c r="AM12" s="1175">
        <f t="shared" ref="AM12:AM23" si="15">+AM11+O12</f>
        <v>1481534</v>
      </c>
      <c r="AN12" s="1175">
        <f t="shared" ref="AN12:AN23" si="16">+AN11+P12</f>
        <v>3407708</v>
      </c>
      <c r="AO12" s="1175">
        <f t="shared" ref="AO12:AO23" si="17">+AO11+Q12</f>
        <v>1926174</v>
      </c>
      <c r="AP12" s="1175">
        <f t="shared" ref="AP12:AP23" si="18">+AP11+R12</f>
        <v>10366607</v>
      </c>
      <c r="AQ12" s="1175">
        <f t="shared" ref="AQ12:AQ23" si="19">+AQ11+S12</f>
        <v>828688</v>
      </c>
      <c r="AR12" s="1175">
        <f t="shared" ref="AR12:AR23" si="20">+AR11+T12</f>
        <v>1481534</v>
      </c>
      <c r="AS12" s="1175">
        <f t="shared" ref="AS12:AS23" si="21">+AS11+U12</f>
        <v>1481534</v>
      </c>
      <c r="AT12" s="1175">
        <f t="shared" ref="AT12:AT23" si="22">+AT11+V12</f>
        <v>1926174</v>
      </c>
      <c r="AU12" s="1175">
        <f t="shared" ref="AU12:AU23" si="23">+AU11+W12</f>
        <v>1926174</v>
      </c>
      <c r="AW12" s="1385"/>
      <c r="AX12" s="544"/>
      <c r="AY12" s="544"/>
      <c r="AZ12" s="1387"/>
    </row>
    <row r="13" spans="1:98" s="545" customFormat="1" ht="18">
      <c r="A13" s="793" t="s">
        <v>605</v>
      </c>
      <c r="B13" s="1389">
        <v>34313706</v>
      </c>
      <c r="C13" s="1175">
        <v>0</v>
      </c>
      <c r="D13" s="1175">
        <v>0</v>
      </c>
      <c r="E13" s="1175">
        <v>0</v>
      </c>
      <c r="F13" s="1175">
        <v>0</v>
      </c>
      <c r="G13" s="1175">
        <v>133131</v>
      </c>
      <c r="H13" s="1175">
        <v>84928</v>
      </c>
      <c r="I13" s="1175">
        <v>12392</v>
      </c>
      <c r="J13" s="1175">
        <v>18777</v>
      </c>
      <c r="K13" s="1175">
        <v>5728</v>
      </c>
      <c r="L13" s="1175">
        <v>63171</v>
      </c>
      <c r="M13" s="1175">
        <v>0</v>
      </c>
      <c r="N13" s="1175">
        <v>0</v>
      </c>
      <c r="O13" s="1175">
        <v>9625</v>
      </c>
      <c r="P13" s="1175">
        <v>9625</v>
      </c>
      <c r="Q13" s="1175">
        <v>0</v>
      </c>
      <c r="R13" s="1175">
        <v>0</v>
      </c>
      <c r="S13" s="1175">
        <v>0</v>
      </c>
      <c r="T13" s="1175">
        <v>9625</v>
      </c>
      <c r="U13" s="1175">
        <v>9625</v>
      </c>
      <c r="V13" s="1175">
        <v>0</v>
      </c>
      <c r="W13" s="1175">
        <v>0</v>
      </c>
      <c r="X13" s="791"/>
      <c r="Y13" s="1123" t="s">
        <v>605</v>
      </c>
      <c r="Z13" s="1388">
        <f t="shared" si="2"/>
        <v>12761608972</v>
      </c>
      <c r="AA13" s="1175">
        <f t="shared" si="3"/>
        <v>0</v>
      </c>
      <c r="AB13" s="1175">
        <f t="shared" si="4"/>
        <v>0</v>
      </c>
      <c r="AC13" s="1175">
        <f t="shared" si="5"/>
        <v>0</v>
      </c>
      <c r="AD13" s="1175">
        <f t="shared" si="6"/>
        <v>0</v>
      </c>
      <c r="AE13" s="1175">
        <f t="shared" si="7"/>
        <v>84639621</v>
      </c>
      <c r="AF13" s="1175">
        <f t="shared" si="8"/>
        <v>53691407</v>
      </c>
      <c r="AG13" s="1175">
        <f t="shared" si="9"/>
        <v>7982542</v>
      </c>
      <c r="AH13" s="1175">
        <f t="shared" si="10"/>
        <v>36262579</v>
      </c>
      <c r="AI13" s="1175">
        <f t="shared" si="11"/>
        <v>24961837</v>
      </c>
      <c r="AJ13" s="1175">
        <f t="shared" si="12"/>
        <v>48051763</v>
      </c>
      <c r="AK13" s="1175">
        <f t="shared" si="13"/>
        <v>10817211</v>
      </c>
      <c r="AL13" s="1175">
        <f t="shared" si="14"/>
        <v>1279292</v>
      </c>
      <c r="AM13" s="1175">
        <f t="shared" si="15"/>
        <v>1491159</v>
      </c>
      <c r="AN13" s="1175">
        <f t="shared" si="16"/>
        <v>3417333</v>
      </c>
      <c r="AO13" s="1175">
        <f t="shared" si="17"/>
        <v>1926174</v>
      </c>
      <c r="AP13" s="1175">
        <f t="shared" si="18"/>
        <v>10366607</v>
      </c>
      <c r="AQ13" s="1175">
        <f t="shared" si="19"/>
        <v>828688</v>
      </c>
      <c r="AR13" s="1175">
        <f t="shared" si="20"/>
        <v>1491159</v>
      </c>
      <c r="AS13" s="1175">
        <f t="shared" si="21"/>
        <v>1491159</v>
      </c>
      <c r="AT13" s="1175">
        <f t="shared" si="22"/>
        <v>1926174</v>
      </c>
      <c r="AU13" s="1175">
        <f t="shared" si="23"/>
        <v>1926174</v>
      </c>
      <c r="AW13" s="1385"/>
      <c r="AX13" s="544"/>
      <c r="AY13" s="544"/>
      <c r="AZ13" s="1387"/>
    </row>
    <row r="14" spans="1:98" s="545" customFormat="1" ht="18">
      <c r="A14" s="793" t="s">
        <v>606</v>
      </c>
      <c r="B14" s="1389">
        <v>189266359</v>
      </c>
      <c r="C14" s="1175">
        <v>0</v>
      </c>
      <c r="D14" s="1175">
        <v>0</v>
      </c>
      <c r="E14" s="1175">
        <v>0</v>
      </c>
      <c r="F14" s="1175">
        <v>0</v>
      </c>
      <c r="G14" s="1175">
        <v>125724</v>
      </c>
      <c r="H14" s="1175">
        <v>80203</v>
      </c>
      <c r="I14" s="1175">
        <v>11852</v>
      </c>
      <c r="J14" s="1175">
        <v>15024</v>
      </c>
      <c r="K14" s="1175">
        <v>0</v>
      </c>
      <c r="L14" s="1175">
        <v>163987</v>
      </c>
      <c r="M14" s="1175">
        <v>1591671</v>
      </c>
      <c r="N14" s="1175">
        <v>1591671</v>
      </c>
      <c r="O14" s="1175">
        <v>4625</v>
      </c>
      <c r="P14" s="1175">
        <v>4625</v>
      </c>
      <c r="Q14" s="1175">
        <v>0</v>
      </c>
      <c r="R14" s="1175">
        <v>1591671</v>
      </c>
      <c r="S14" s="1175">
        <v>1591671</v>
      </c>
      <c r="T14" s="1175">
        <v>4625</v>
      </c>
      <c r="U14" s="1175">
        <v>4625</v>
      </c>
      <c r="V14" s="1175">
        <v>0</v>
      </c>
      <c r="W14" s="1175">
        <v>0</v>
      </c>
      <c r="X14" s="791"/>
      <c r="Y14" s="1123" t="s">
        <v>606</v>
      </c>
      <c r="Z14" s="1388">
        <f t="shared" si="2"/>
        <v>12950875331</v>
      </c>
      <c r="AA14" s="1175">
        <f t="shared" si="3"/>
        <v>0</v>
      </c>
      <c r="AB14" s="1175">
        <f t="shared" si="4"/>
        <v>0</v>
      </c>
      <c r="AC14" s="1175">
        <f t="shared" si="5"/>
        <v>0</v>
      </c>
      <c r="AD14" s="1175">
        <f t="shared" si="6"/>
        <v>0</v>
      </c>
      <c r="AE14" s="1175">
        <f t="shared" si="7"/>
        <v>84765345</v>
      </c>
      <c r="AF14" s="1175">
        <f t="shared" si="8"/>
        <v>53771610</v>
      </c>
      <c r="AG14" s="1175">
        <f t="shared" si="9"/>
        <v>7994394</v>
      </c>
      <c r="AH14" s="1175">
        <f t="shared" si="10"/>
        <v>36277603</v>
      </c>
      <c r="AI14" s="1175">
        <f t="shared" si="11"/>
        <v>24961837</v>
      </c>
      <c r="AJ14" s="1175">
        <f t="shared" si="12"/>
        <v>48215750</v>
      </c>
      <c r="AK14" s="1175">
        <f t="shared" si="13"/>
        <v>12408882</v>
      </c>
      <c r="AL14" s="1175">
        <f t="shared" si="14"/>
        <v>2870963</v>
      </c>
      <c r="AM14" s="1175">
        <f t="shared" si="15"/>
        <v>1495784</v>
      </c>
      <c r="AN14" s="1175">
        <f t="shared" si="16"/>
        <v>3421958</v>
      </c>
      <c r="AO14" s="1175">
        <f t="shared" si="17"/>
        <v>1926174</v>
      </c>
      <c r="AP14" s="1175">
        <f t="shared" si="18"/>
        <v>11958278</v>
      </c>
      <c r="AQ14" s="1175">
        <f t="shared" si="19"/>
        <v>2420359</v>
      </c>
      <c r="AR14" s="1175">
        <f t="shared" si="20"/>
        <v>1495784</v>
      </c>
      <c r="AS14" s="1175">
        <f t="shared" si="21"/>
        <v>1495784</v>
      </c>
      <c r="AT14" s="1175">
        <f t="shared" si="22"/>
        <v>1926174</v>
      </c>
      <c r="AU14" s="1175">
        <f t="shared" si="23"/>
        <v>1926174</v>
      </c>
      <c r="AW14" s="1385"/>
      <c r="AX14" s="544"/>
      <c r="AY14" s="544"/>
      <c r="AZ14" s="1387"/>
    </row>
    <row r="15" spans="1:98" s="545" customFormat="1" ht="18">
      <c r="A15" s="793" t="s">
        <v>607</v>
      </c>
      <c r="B15" s="1389">
        <v>-64191940</v>
      </c>
      <c r="C15" s="1175">
        <v>0</v>
      </c>
      <c r="D15" s="1175">
        <v>0</v>
      </c>
      <c r="E15" s="1175">
        <v>0</v>
      </c>
      <c r="F15" s="1175">
        <v>0</v>
      </c>
      <c r="G15" s="1175">
        <v>192040</v>
      </c>
      <c r="H15" s="1175">
        <v>122508</v>
      </c>
      <c r="I15" s="1175">
        <v>16680</v>
      </c>
      <c r="J15" s="1175">
        <v>26087013</v>
      </c>
      <c r="K15" s="1175">
        <v>17967214</v>
      </c>
      <c r="L15" s="1175">
        <v>33152938</v>
      </c>
      <c r="M15" s="1175">
        <v>156470</v>
      </c>
      <c r="N15" s="1175">
        <v>156470</v>
      </c>
      <c r="O15" s="1175">
        <v>0</v>
      </c>
      <c r="P15" s="1175">
        <v>0</v>
      </c>
      <c r="Q15" s="1175">
        <v>0</v>
      </c>
      <c r="R15" s="1175">
        <v>156470</v>
      </c>
      <c r="S15" s="1175">
        <v>156470</v>
      </c>
      <c r="T15" s="1175">
        <v>0</v>
      </c>
      <c r="U15" s="1175">
        <v>0</v>
      </c>
      <c r="V15" s="1175">
        <v>0</v>
      </c>
      <c r="W15" s="1175">
        <v>0</v>
      </c>
      <c r="X15" s="791"/>
      <c r="Y15" s="1123" t="s">
        <v>607</v>
      </c>
      <c r="Z15" s="1388">
        <f t="shared" si="2"/>
        <v>12886683391</v>
      </c>
      <c r="AA15" s="1175">
        <f t="shared" si="3"/>
        <v>0</v>
      </c>
      <c r="AB15" s="1175">
        <f t="shared" si="4"/>
        <v>0</v>
      </c>
      <c r="AC15" s="1175">
        <f t="shared" si="5"/>
        <v>0</v>
      </c>
      <c r="AD15" s="1175">
        <f t="shared" si="6"/>
        <v>0</v>
      </c>
      <c r="AE15" s="1175">
        <f t="shared" si="7"/>
        <v>84957385</v>
      </c>
      <c r="AF15" s="1175">
        <f t="shared" si="8"/>
        <v>53894118</v>
      </c>
      <c r="AG15" s="1175">
        <f t="shared" si="9"/>
        <v>8011074</v>
      </c>
      <c r="AH15" s="1175">
        <f t="shared" si="10"/>
        <v>62364616</v>
      </c>
      <c r="AI15" s="1175">
        <f t="shared" si="11"/>
        <v>42929051</v>
      </c>
      <c r="AJ15" s="1175">
        <f t="shared" si="12"/>
        <v>81368688</v>
      </c>
      <c r="AK15" s="1175">
        <f t="shared" si="13"/>
        <v>12565352</v>
      </c>
      <c r="AL15" s="1175">
        <f t="shared" si="14"/>
        <v>3027433</v>
      </c>
      <c r="AM15" s="1175">
        <f t="shared" si="15"/>
        <v>1495784</v>
      </c>
      <c r="AN15" s="1175">
        <f t="shared" si="16"/>
        <v>3421958</v>
      </c>
      <c r="AO15" s="1175">
        <f t="shared" si="17"/>
        <v>1926174</v>
      </c>
      <c r="AP15" s="1175">
        <f t="shared" si="18"/>
        <v>12114748</v>
      </c>
      <c r="AQ15" s="1175">
        <f t="shared" si="19"/>
        <v>2576829</v>
      </c>
      <c r="AR15" s="1175">
        <f t="shared" si="20"/>
        <v>1495784</v>
      </c>
      <c r="AS15" s="1175">
        <f t="shared" si="21"/>
        <v>1495784</v>
      </c>
      <c r="AT15" s="1175">
        <f t="shared" si="22"/>
        <v>1926174</v>
      </c>
      <c r="AU15" s="1175">
        <f t="shared" si="23"/>
        <v>1926174</v>
      </c>
      <c r="AW15" s="1385"/>
      <c r="AX15" s="544"/>
      <c r="AY15" s="544"/>
      <c r="AZ15" s="1387"/>
    </row>
    <row r="16" spans="1:98" s="545" customFormat="1" ht="18">
      <c r="A16" s="793" t="s">
        <v>603</v>
      </c>
      <c r="B16" s="1389">
        <v>138600831</v>
      </c>
      <c r="C16" s="1175">
        <v>0</v>
      </c>
      <c r="D16" s="1175">
        <v>0</v>
      </c>
      <c r="E16" s="1175">
        <v>0</v>
      </c>
      <c r="F16" s="1175">
        <v>0</v>
      </c>
      <c r="G16" s="1175">
        <v>143039</v>
      </c>
      <c r="H16" s="1175">
        <v>91249</v>
      </c>
      <c r="I16" s="1175">
        <v>13113</v>
      </c>
      <c r="J16" s="1175">
        <v>2278194</v>
      </c>
      <c r="K16" s="1175">
        <v>517694</v>
      </c>
      <c r="L16" s="1175">
        <v>2480193</v>
      </c>
      <c r="M16" s="1175">
        <v>1534510</v>
      </c>
      <c r="N16" s="1175">
        <v>3500</v>
      </c>
      <c r="O16" s="1175">
        <v>0</v>
      </c>
      <c r="P16" s="1175">
        <v>0</v>
      </c>
      <c r="Q16" s="1175">
        <v>0</v>
      </c>
      <c r="R16" s="1175">
        <v>1534510</v>
      </c>
      <c r="S16" s="1175">
        <v>3500</v>
      </c>
      <c r="T16" s="1175">
        <v>0</v>
      </c>
      <c r="U16" s="1175">
        <v>0</v>
      </c>
      <c r="V16" s="1175">
        <v>0</v>
      </c>
      <c r="W16" s="1175">
        <v>0</v>
      </c>
      <c r="X16" s="791"/>
      <c r="Y16" s="1123" t="s">
        <v>603</v>
      </c>
      <c r="Z16" s="1388">
        <f t="shared" si="2"/>
        <v>13025284222</v>
      </c>
      <c r="AA16" s="1175">
        <f t="shared" si="3"/>
        <v>0</v>
      </c>
      <c r="AB16" s="1175">
        <f t="shared" si="4"/>
        <v>0</v>
      </c>
      <c r="AC16" s="1175">
        <f t="shared" si="5"/>
        <v>0</v>
      </c>
      <c r="AD16" s="1175">
        <f t="shared" si="6"/>
        <v>0</v>
      </c>
      <c r="AE16" s="1175">
        <f t="shared" si="7"/>
        <v>85100424</v>
      </c>
      <c r="AF16" s="1175">
        <f t="shared" si="8"/>
        <v>53985367</v>
      </c>
      <c r="AG16" s="1175">
        <f t="shared" si="9"/>
        <v>8024187</v>
      </c>
      <c r="AH16" s="1175">
        <f t="shared" si="10"/>
        <v>64642810</v>
      </c>
      <c r="AI16" s="1175">
        <f t="shared" si="11"/>
        <v>43446745</v>
      </c>
      <c r="AJ16" s="1175">
        <f t="shared" si="12"/>
        <v>83848881</v>
      </c>
      <c r="AK16" s="1175">
        <f t="shared" si="13"/>
        <v>14099862</v>
      </c>
      <c r="AL16" s="1175">
        <f t="shared" si="14"/>
        <v>3030933</v>
      </c>
      <c r="AM16" s="1175">
        <f t="shared" si="15"/>
        <v>1495784</v>
      </c>
      <c r="AN16" s="1175">
        <f t="shared" si="16"/>
        <v>3421958</v>
      </c>
      <c r="AO16" s="1175">
        <f t="shared" si="17"/>
        <v>1926174</v>
      </c>
      <c r="AP16" s="1175">
        <f t="shared" si="18"/>
        <v>13649258</v>
      </c>
      <c r="AQ16" s="1175">
        <f t="shared" si="19"/>
        <v>2580329</v>
      </c>
      <c r="AR16" s="1175">
        <f t="shared" si="20"/>
        <v>1495784</v>
      </c>
      <c r="AS16" s="1175">
        <f t="shared" si="21"/>
        <v>1495784</v>
      </c>
      <c r="AT16" s="1175">
        <f t="shared" si="22"/>
        <v>1926174</v>
      </c>
      <c r="AU16" s="1175">
        <f t="shared" si="23"/>
        <v>1926174</v>
      </c>
      <c r="AW16" s="1385"/>
      <c r="AX16" s="544"/>
      <c r="AY16" s="544"/>
      <c r="AZ16" s="1387"/>
    </row>
    <row r="17" spans="1:100" s="545" customFormat="1" ht="18">
      <c r="A17" s="793" t="s">
        <v>608</v>
      </c>
      <c r="B17" s="1389">
        <v>64066748</v>
      </c>
      <c r="C17" s="1175">
        <v>0</v>
      </c>
      <c r="D17" s="1175">
        <v>0</v>
      </c>
      <c r="E17" s="1175">
        <v>52690067</v>
      </c>
      <c r="F17" s="1175">
        <v>0</v>
      </c>
      <c r="G17" s="1175">
        <v>141253</v>
      </c>
      <c r="H17" s="1175">
        <v>90110</v>
      </c>
      <c r="I17" s="1175">
        <v>12983</v>
      </c>
      <c r="J17" s="1175">
        <v>377981</v>
      </c>
      <c r="K17" s="1175">
        <v>236015</v>
      </c>
      <c r="L17" s="1175">
        <v>462220</v>
      </c>
      <c r="M17" s="1175">
        <v>20478</v>
      </c>
      <c r="N17" s="1175">
        <v>0</v>
      </c>
      <c r="O17" s="1175">
        <v>0</v>
      </c>
      <c r="P17" s="1175">
        <v>0</v>
      </c>
      <c r="Q17" s="1175">
        <v>0</v>
      </c>
      <c r="R17" s="1175">
        <v>20478</v>
      </c>
      <c r="S17" s="1175">
        <v>0</v>
      </c>
      <c r="T17" s="1175">
        <v>0</v>
      </c>
      <c r="U17" s="1175">
        <v>0</v>
      </c>
      <c r="V17" s="1175">
        <v>0</v>
      </c>
      <c r="W17" s="1175">
        <v>0</v>
      </c>
      <c r="X17" s="791"/>
      <c r="Y17" s="1123" t="s">
        <v>608</v>
      </c>
      <c r="Z17" s="1388">
        <f t="shared" si="2"/>
        <v>13089350970</v>
      </c>
      <c r="AA17" s="1175">
        <f t="shared" si="3"/>
        <v>0</v>
      </c>
      <c r="AB17" s="1175">
        <f t="shared" si="4"/>
        <v>0</v>
      </c>
      <c r="AC17" s="1175">
        <f t="shared" si="5"/>
        <v>52690067</v>
      </c>
      <c r="AD17" s="1175">
        <f t="shared" si="6"/>
        <v>0</v>
      </c>
      <c r="AE17" s="1175">
        <f t="shared" si="7"/>
        <v>85241677</v>
      </c>
      <c r="AF17" s="1175">
        <f t="shared" si="8"/>
        <v>54075477</v>
      </c>
      <c r="AG17" s="1175">
        <f t="shared" si="9"/>
        <v>8037170</v>
      </c>
      <c r="AH17" s="1175">
        <f t="shared" si="10"/>
        <v>65020791</v>
      </c>
      <c r="AI17" s="1175">
        <f t="shared" si="11"/>
        <v>43682760</v>
      </c>
      <c r="AJ17" s="1175">
        <f t="shared" si="12"/>
        <v>84311101</v>
      </c>
      <c r="AK17" s="1175">
        <f t="shared" si="13"/>
        <v>14120340</v>
      </c>
      <c r="AL17" s="1175">
        <f t="shared" si="14"/>
        <v>3030933</v>
      </c>
      <c r="AM17" s="1175">
        <f t="shared" si="15"/>
        <v>1495784</v>
      </c>
      <c r="AN17" s="1175">
        <f t="shared" si="16"/>
        <v>3421958</v>
      </c>
      <c r="AO17" s="1175">
        <f t="shared" si="17"/>
        <v>1926174</v>
      </c>
      <c r="AP17" s="1175">
        <f t="shared" si="18"/>
        <v>13669736</v>
      </c>
      <c r="AQ17" s="1175">
        <f t="shared" si="19"/>
        <v>2580329</v>
      </c>
      <c r="AR17" s="1175">
        <f t="shared" si="20"/>
        <v>1495784</v>
      </c>
      <c r="AS17" s="1175">
        <f t="shared" si="21"/>
        <v>1495784</v>
      </c>
      <c r="AT17" s="1175">
        <f t="shared" si="22"/>
        <v>1926174</v>
      </c>
      <c r="AU17" s="1175">
        <f t="shared" si="23"/>
        <v>1926174</v>
      </c>
      <c r="AW17" s="1385"/>
      <c r="AX17" s="544"/>
      <c r="AY17" s="544"/>
      <c r="AZ17" s="1387"/>
    </row>
    <row r="18" spans="1:100" s="545" customFormat="1" ht="18">
      <c r="A18" s="793" t="s">
        <v>609</v>
      </c>
      <c r="B18" s="1389">
        <v>-818809</v>
      </c>
      <c r="C18" s="1175">
        <v>0</v>
      </c>
      <c r="D18" s="1175">
        <v>0</v>
      </c>
      <c r="E18" s="1175">
        <v>299624</v>
      </c>
      <c r="F18" s="1175">
        <v>0</v>
      </c>
      <c r="G18" s="1175">
        <v>22925</v>
      </c>
      <c r="H18" s="1175">
        <v>14625</v>
      </c>
      <c r="I18" s="1175">
        <v>4369</v>
      </c>
      <c r="J18" s="1175">
        <v>559899</v>
      </c>
      <c r="K18" s="1175">
        <v>317661</v>
      </c>
      <c r="L18" s="1175">
        <v>676197</v>
      </c>
      <c r="M18" s="1175">
        <v>83921</v>
      </c>
      <c r="N18" s="1175">
        <v>0</v>
      </c>
      <c r="O18" s="1175">
        <v>0</v>
      </c>
      <c r="P18" s="1175">
        <v>0</v>
      </c>
      <c r="Q18" s="1175">
        <v>0</v>
      </c>
      <c r="R18" s="1175">
        <v>83921</v>
      </c>
      <c r="S18" s="1175">
        <v>0</v>
      </c>
      <c r="T18" s="1175">
        <v>0</v>
      </c>
      <c r="U18" s="1175">
        <v>0</v>
      </c>
      <c r="V18" s="1175">
        <v>0</v>
      </c>
      <c r="W18" s="1175">
        <v>0</v>
      </c>
      <c r="X18" s="791"/>
      <c r="Y18" s="1123" t="s">
        <v>609</v>
      </c>
      <c r="Z18" s="1388">
        <f t="shared" si="2"/>
        <v>13088532161</v>
      </c>
      <c r="AA18" s="1175">
        <f t="shared" si="3"/>
        <v>0</v>
      </c>
      <c r="AB18" s="1175">
        <f t="shared" si="4"/>
        <v>0</v>
      </c>
      <c r="AC18" s="1175">
        <f t="shared" si="5"/>
        <v>52989691</v>
      </c>
      <c r="AD18" s="1175">
        <f t="shared" si="6"/>
        <v>0</v>
      </c>
      <c r="AE18" s="1175">
        <f t="shared" si="7"/>
        <v>85264602</v>
      </c>
      <c r="AF18" s="1175">
        <f t="shared" si="8"/>
        <v>54090102</v>
      </c>
      <c r="AG18" s="1175">
        <f t="shared" si="9"/>
        <v>8041539</v>
      </c>
      <c r="AH18" s="1175">
        <f t="shared" si="10"/>
        <v>65580690</v>
      </c>
      <c r="AI18" s="1175">
        <f t="shared" si="11"/>
        <v>44000421</v>
      </c>
      <c r="AJ18" s="1175">
        <f t="shared" si="12"/>
        <v>84987298</v>
      </c>
      <c r="AK18" s="1175">
        <f t="shared" si="13"/>
        <v>14204261</v>
      </c>
      <c r="AL18" s="1175">
        <f t="shared" si="14"/>
        <v>3030933</v>
      </c>
      <c r="AM18" s="1175">
        <f t="shared" si="15"/>
        <v>1495784</v>
      </c>
      <c r="AN18" s="1175">
        <f t="shared" si="16"/>
        <v>3421958</v>
      </c>
      <c r="AO18" s="1175">
        <f t="shared" si="17"/>
        <v>1926174</v>
      </c>
      <c r="AP18" s="1175">
        <f t="shared" si="18"/>
        <v>13753657</v>
      </c>
      <c r="AQ18" s="1175">
        <f t="shared" si="19"/>
        <v>2580329</v>
      </c>
      <c r="AR18" s="1175">
        <f t="shared" si="20"/>
        <v>1495784</v>
      </c>
      <c r="AS18" s="1175">
        <f t="shared" si="21"/>
        <v>1495784</v>
      </c>
      <c r="AT18" s="1175">
        <f t="shared" si="22"/>
        <v>1926174</v>
      </c>
      <c r="AU18" s="1175">
        <f t="shared" si="23"/>
        <v>1926174</v>
      </c>
      <c r="AW18" s="1385"/>
      <c r="AX18" s="544"/>
      <c r="AY18" s="544"/>
      <c r="AZ18" s="1387"/>
    </row>
    <row r="19" spans="1:100" s="545" customFormat="1" ht="18">
      <c r="A19" s="793" t="s">
        <v>610</v>
      </c>
      <c r="B19" s="1389">
        <v>8017669</v>
      </c>
      <c r="C19" s="1175">
        <v>0</v>
      </c>
      <c r="D19" s="1175">
        <v>0</v>
      </c>
      <c r="E19" s="1175">
        <v>296509</v>
      </c>
      <c r="F19" s="1175">
        <v>0</v>
      </c>
      <c r="G19" s="1175">
        <v>22925</v>
      </c>
      <c r="H19" s="1175">
        <v>14625</v>
      </c>
      <c r="I19" s="1175">
        <v>4369</v>
      </c>
      <c r="J19" s="1175">
        <v>462212</v>
      </c>
      <c r="K19" s="1175">
        <v>284946</v>
      </c>
      <c r="L19" s="1175">
        <v>565664</v>
      </c>
      <c r="M19" s="1175">
        <v>33707</v>
      </c>
      <c r="N19" s="1175">
        <v>0</v>
      </c>
      <c r="O19" s="1175">
        <v>0</v>
      </c>
      <c r="P19" s="1175">
        <v>0</v>
      </c>
      <c r="Q19" s="1175">
        <v>0</v>
      </c>
      <c r="R19" s="1175">
        <v>33707</v>
      </c>
      <c r="S19" s="1175">
        <v>0</v>
      </c>
      <c r="T19" s="1175">
        <v>0</v>
      </c>
      <c r="U19" s="1175">
        <v>0</v>
      </c>
      <c r="V19" s="1175">
        <v>0</v>
      </c>
      <c r="W19" s="1175">
        <v>0</v>
      </c>
      <c r="X19" s="791"/>
      <c r="Y19" s="1123" t="s">
        <v>610</v>
      </c>
      <c r="Z19" s="1388">
        <f t="shared" si="2"/>
        <v>13096549830</v>
      </c>
      <c r="AA19" s="1175">
        <f t="shared" si="3"/>
        <v>0</v>
      </c>
      <c r="AB19" s="1175">
        <f t="shared" si="4"/>
        <v>0</v>
      </c>
      <c r="AC19" s="1175">
        <f t="shared" si="5"/>
        <v>53286200</v>
      </c>
      <c r="AD19" s="1175">
        <f t="shared" si="6"/>
        <v>0</v>
      </c>
      <c r="AE19" s="1175">
        <f t="shared" si="7"/>
        <v>85287527</v>
      </c>
      <c r="AF19" s="1175">
        <f t="shared" si="8"/>
        <v>54104727</v>
      </c>
      <c r="AG19" s="1175">
        <f t="shared" si="9"/>
        <v>8045908</v>
      </c>
      <c r="AH19" s="1175">
        <f t="shared" si="10"/>
        <v>66042902</v>
      </c>
      <c r="AI19" s="1175">
        <f t="shared" si="11"/>
        <v>44285367</v>
      </c>
      <c r="AJ19" s="1175">
        <f t="shared" si="12"/>
        <v>85552962</v>
      </c>
      <c r="AK19" s="1175">
        <f t="shared" si="13"/>
        <v>14237968</v>
      </c>
      <c r="AL19" s="1175">
        <f t="shared" si="14"/>
        <v>3030933</v>
      </c>
      <c r="AM19" s="1175">
        <f t="shared" si="15"/>
        <v>1495784</v>
      </c>
      <c r="AN19" s="1175">
        <f t="shared" si="16"/>
        <v>3421958</v>
      </c>
      <c r="AO19" s="1175">
        <f t="shared" si="17"/>
        <v>1926174</v>
      </c>
      <c r="AP19" s="1175">
        <f t="shared" si="18"/>
        <v>13787364</v>
      </c>
      <c r="AQ19" s="1175">
        <f t="shared" si="19"/>
        <v>2580329</v>
      </c>
      <c r="AR19" s="1175">
        <f t="shared" si="20"/>
        <v>1495784</v>
      </c>
      <c r="AS19" s="1175">
        <f t="shared" si="21"/>
        <v>1495784</v>
      </c>
      <c r="AT19" s="1175">
        <f t="shared" si="22"/>
        <v>1926174</v>
      </c>
      <c r="AU19" s="1175">
        <f t="shared" si="23"/>
        <v>1926174</v>
      </c>
      <c r="AW19" s="1385"/>
      <c r="AX19" s="544"/>
      <c r="AY19" s="544"/>
      <c r="AZ19" s="1387"/>
    </row>
    <row r="20" spans="1:100" s="545" customFormat="1" ht="18">
      <c r="A20" s="793" t="s">
        <v>611</v>
      </c>
      <c r="B20" s="1389">
        <v>14660512</v>
      </c>
      <c r="C20" s="1175">
        <v>0</v>
      </c>
      <c r="D20" s="1175">
        <v>0</v>
      </c>
      <c r="E20" s="1175">
        <v>280009</v>
      </c>
      <c r="F20" s="1175">
        <v>0</v>
      </c>
      <c r="G20" s="1175">
        <v>22925</v>
      </c>
      <c r="H20" s="1175">
        <v>14625</v>
      </c>
      <c r="I20" s="1175">
        <v>4369</v>
      </c>
      <c r="J20" s="1175">
        <v>421327</v>
      </c>
      <c r="K20" s="1175">
        <v>278190</v>
      </c>
      <c r="L20" s="1175">
        <v>522126</v>
      </c>
      <c r="M20" s="1175">
        <v>15125</v>
      </c>
      <c r="N20" s="1175">
        <v>12500</v>
      </c>
      <c r="O20" s="1175">
        <v>0</v>
      </c>
      <c r="P20" s="1175">
        <v>0</v>
      </c>
      <c r="Q20" s="1175">
        <v>0</v>
      </c>
      <c r="R20" s="1175">
        <v>15125</v>
      </c>
      <c r="S20" s="1175">
        <v>12500</v>
      </c>
      <c r="T20" s="1175">
        <v>0</v>
      </c>
      <c r="U20" s="1175">
        <v>0</v>
      </c>
      <c r="V20" s="1175">
        <v>0</v>
      </c>
      <c r="W20" s="1175">
        <v>0</v>
      </c>
      <c r="X20" s="791"/>
      <c r="Y20" s="1123" t="s">
        <v>611</v>
      </c>
      <c r="Z20" s="1388">
        <f t="shared" si="2"/>
        <v>13111210342</v>
      </c>
      <c r="AA20" s="1175">
        <f t="shared" si="3"/>
        <v>0</v>
      </c>
      <c r="AB20" s="1175">
        <f t="shared" si="4"/>
        <v>0</v>
      </c>
      <c r="AC20" s="1175">
        <f t="shared" si="5"/>
        <v>53566209</v>
      </c>
      <c r="AD20" s="1175">
        <f t="shared" si="6"/>
        <v>0</v>
      </c>
      <c r="AE20" s="1175">
        <f t="shared" si="7"/>
        <v>85310452</v>
      </c>
      <c r="AF20" s="1175">
        <f t="shared" si="8"/>
        <v>54119352</v>
      </c>
      <c r="AG20" s="1175">
        <f t="shared" si="9"/>
        <v>8050277</v>
      </c>
      <c r="AH20" s="1175">
        <f t="shared" si="10"/>
        <v>66464229</v>
      </c>
      <c r="AI20" s="1175">
        <f t="shared" si="11"/>
        <v>44563557</v>
      </c>
      <c r="AJ20" s="1175">
        <f t="shared" si="12"/>
        <v>86075088</v>
      </c>
      <c r="AK20" s="1175">
        <f t="shared" si="13"/>
        <v>14253093</v>
      </c>
      <c r="AL20" s="1175">
        <f t="shared" si="14"/>
        <v>3043433</v>
      </c>
      <c r="AM20" s="1175">
        <f t="shared" si="15"/>
        <v>1495784</v>
      </c>
      <c r="AN20" s="1175">
        <f t="shared" si="16"/>
        <v>3421958</v>
      </c>
      <c r="AO20" s="1175">
        <f t="shared" si="17"/>
        <v>1926174</v>
      </c>
      <c r="AP20" s="1175">
        <f t="shared" si="18"/>
        <v>13802489</v>
      </c>
      <c r="AQ20" s="1175">
        <f t="shared" si="19"/>
        <v>2592829</v>
      </c>
      <c r="AR20" s="1175">
        <f t="shared" si="20"/>
        <v>1495784</v>
      </c>
      <c r="AS20" s="1175">
        <f t="shared" si="21"/>
        <v>1495784</v>
      </c>
      <c r="AT20" s="1175">
        <f t="shared" si="22"/>
        <v>1926174</v>
      </c>
      <c r="AU20" s="1175">
        <f t="shared" si="23"/>
        <v>1926174</v>
      </c>
      <c r="AW20" s="1385"/>
      <c r="AX20" s="544"/>
      <c r="AY20" s="544"/>
      <c r="AZ20" s="1387"/>
    </row>
    <row r="21" spans="1:100" s="545" customFormat="1" ht="18">
      <c r="A21" s="793" t="s">
        <v>612</v>
      </c>
      <c r="B21" s="1389">
        <v>104287816</v>
      </c>
      <c r="C21" s="1175">
        <v>0</v>
      </c>
      <c r="D21" s="1175">
        <v>0</v>
      </c>
      <c r="E21" s="1175">
        <v>258491</v>
      </c>
      <c r="F21" s="1175">
        <v>0</v>
      </c>
      <c r="G21" s="1175">
        <v>22853</v>
      </c>
      <c r="H21" s="1175">
        <v>14579</v>
      </c>
      <c r="I21" s="1175">
        <v>4364</v>
      </c>
      <c r="J21" s="1175">
        <v>299557</v>
      </c>
      <c r="K21" s="1175">
        <v>176184</v>
      </c>
      <c r="L21" s="1175">
        <v>360302</v>
      </c>
      <c r="M21" s="1175">
        <v>3252006</v>
      </c>
      <c r="N21" s="1175">
        <v>831122</v>
      </c>
      <c r="O21" s="1175">
        <v>675709</v>
      </c>
      <c r="P21" s="1175">
        <v>5020516</v>
      </c>
      <c r="Q21" s="1175">
        <v>5473241</v>
      </c>
      <c r="R21" s="1175">
        <v>3252006</v>
      </c>
      <c r="S21" s="1175">
        <v>831122</v>
      </c>
      <c r="T21" s="1175">
        <v>675709</v>
      </c>
      <c r="U21" s="1175">
        <v>270283</v>
      </c>
      <c r="V21" s="1175">
        <v>4750232</v>
      </c>
      <c r="W21" s="1175">
        <v>5473241</v>
      </c>
      <c r="X21" s="791"/>
      <c r="Y21" s="1123" t="s">
        <v>612</v>
      </c>
      <c r="Z21" s="1388">
        <f t="shared" si="2"/>
        <v>13215498158</v>
      </c>
      <c r="AA21" s="1175">
        <f t="shared" si="3"/>
        <v>0</v>
      </c>
      <c r="AB21" s="1175">
        <f t="shared" si="4"/>
        <v>0</v>
      </c>
      <c r="AC21" s="1175">
        <f t="shared" si="5"/>
        <v>53824700</v>
      </c>
      <c r="AD21" s="1175">
        <f t="shared" si="6"/>
        <v>0</v>
      </c>
      <c r="AE21" s="1175">
        <f t="shared" si="7"/>
        <v>85333305</v>
      </c>
      <c r="AF21" s="1175">
        <f t="shared" si="8"/>
        <v>54133931</v>
      </c>
      <c r="AG21" s="1175">
        <f t="shared" si="9"/>
        <v>8054641</v>
      </c>
      <c r="AH21" s="1175">
        <f t="shared" si="10"/>
        <v>66763786</v>
      </c>
      <c r="AI21" s="1175">
        <f t="shared" si="11"/>
        <v>44739741</v>
      </c>
      <c r="AJ21" s="1175">
        <f t="shared" si="12"/>
        <v>86435390</v>
      </c>
      <c r="AK21" s="1175">
        <f t="shared" si="13"/>
        <v>17505099</v>
      </c>
      <c r="AL21" s="1175">
        <f t="shared" si="14"/>
        <v>3874555</v>
      </c>
      <c r="AM21" s="1175">
        <f t="shared" si="15"/>
        <v>2171493</v>
      </c>
      <c r="AN21" s="1175">
        <f t="shared" si="16"/>
        <v>8442474</v>
      </c>
      <c r="AO21" s="1175">
        <f t="shared" si="17"/>
        <v>7399415</v>
      </c>
      <c r="AP21" s="1175">
        <f t="shared" si="18"/>
        <v>17054495</v>
      </c>
      <c r="AQ21" s="1175">
        <f t="shared" si="19"/>
        <v>3423951</v>
      </c>
      <c r="AR21" s="1175">
        <f t="shared" si="20"/>
        <v>2171493</v>
      </c>
      <c r="AS21" s="1175">
        <f t="shared" si="21"/>
        <v>1766067</v>
      </c>
      <c r="AT21" s="1175">
        <f t="shared" si="22"/>
        <v>6676406</v>
      </c>
      <c r="AU21" s="1175">
        <f t="shared" si="23"/>
        <v>7399415</v>
      </c>
      <c r="AW21" s="1385"/>
      <c r="AX21" s="544"/>
      <c r="AY21" s="544"/>
      <c r="AZ21" s="1387"/>
    </row>
    <row r="22" spans="1:100" s="545" customFormat="1" ht="18">
      <c r="A22" s="793" t="s">
        <v>613</v>
      </c>
      <c r="B22" s="1389">
        <v>86265996</v>
      </c>
      <c r="C22" s="1175">
        <v>0</v>
      </c>
      <c r="D22" s="1175">
        <v>0</v>
      </c>
      <c r="E22" s="1175">
        <v>255634</v>
      </c>
      <c r="F22" s="1175">
        <v>0</v>
      </c>
      <c r="G22" s="1175">
        <v>72903</v>
      </c>
      <c r="H22" s="1175">
        <v>46507</v>
      </c>
      <c r="I22" s="1175">
        <v>8007</v>
      </c>
      <c r="J22" s="1175">
        <v>269149</v>
      </c>
      <c r="K22" s="1175">
        <v>174180</v>
      </c>
      <c r="L22" s="1175">
        <v>329107</v>
      </c>
      <c r="M22" s="1175">
        <v>24659</v>
      </c>
      <c r="N22" s="1175">
        <v>23284</v>
      </c>
      <c r="O22" s="1175">
        <v>2241</v>
      </c>
      <c r="P22" s="1175">
        <v>2241</v>
      </c>
      <c r="Q22" s="1175">
        <v>0</v>
      </c>
      <c r="R22" s="1175">
        <v>24659</v>
      </c>
      <c r="S22" s="1175">
        <v>23284</v>
      </c>
      <c r="T22" s="1175">
        <v>2241</v>
      </c>
      <c r="U22" s="1175">
        <v>2241</v>
      </c>
      <c r="V22" s="1175">
        <v>0</v>
      </c>
      <c r="W22" s="1175">
        <v>0</v>
      </c>
      <c r="X22" s="791"/>
      <c r="Y22" s="1123" t="s">
        <v>613</v>
      </c>
      <c r="Z22" s="1388">
        <f t="shared" si="2"/>
        <v>13301764154</v>
      </c>
      <c r="AA22" s="1175">
        <f t="shared" si="3"/>
        <v>0</v>
      </c>
      <c r="AB22" s="1175">
        <f t="shared" si="4"/>
        <v>0</v>
      </c>
      <c r="AC22" s="1175">
        <f t="shared" si="5"/>
        <v>54080334</v>
      </c>
      <c r="AD22" s="1175">
        <f t="shared" si="6"/>
        <v>0</v>
      </c>
      <c r="AE22" s="1175">
        <f t="shared" si="7"/>
        <v>85406208</v>
      </c>
      <c r="AF22" s="1175">
        <f t="shared" si="8"/>
        <v>54180438</v>
      </c>
      <c r="AG22" s="1175">
        <f t="shared" si="9"/>
        <v>8062648</v>
      </c>
      <c r="AH22" s="1175">
        <f t="shared" si="10"/>
        <v>67032935</v>
      </c>
      <c r="AI22" s="1175">
        <f t="shared" si="11"/>
        <v>44913921</v>
      </c>
      <c r="AJ22" s="1175">
        <f t="shared" si="12"/>
        <v>86764497</v>
      </c>
      <c r="AK22" s="1175">
        <f t="shared" si="13"/>
        <v>17529758</v>
      </c>
      <c r="AL22" s="1175">
        <f t="shared" si="14"/>
        <v>3897839</v>
      </c>
      <c r="AM22" s="1175">
        <f t="shared" si="15"/>
        <v>2173734</v>
      </c>
      <c r="AN22" s="1175">
        <f t="shared" si="16"/>
        <v>8444715</v>
      </c>
      <c r="AO22" s="1175">
        <f t="shared" si="17"/>
        <v>7399415</v>
      </c>
      <c r="AP22" s="1175">
        <f t="shared" si="18"/>
        <v>17079154</v>
      </c>
      <c r="AQ22" s="1175">
        <f t="shared" si="19"/>
        <v>3447235</v>
      </c>
      <c r="AR22" s="1175">
        <f t="shared" si="20"/>
        <v>2173734</v>
      </c>
      <c r="AS22" s="1175">
        <f t="shared" si="21"/>
        <v>1768308</v>
      </c>
      <c r="AT22" s="1175">
        <f t="shared" si="22"/>
        <v>6676406</v>
      </c>
      <c r="AU22" s="1175">
        <f t="shared" si="23"/>
        <v>7399415</v>
      </c>
      <c r="AW22" s="1385"/>
      <c r="AX22" s="544"/>
      <c r="AY22" s="544"/>
      <c r="AZ22" s="1387"/>
    </row>
    <row r="23" spans="1:100" s="545" customFormat="1" ht="18.75" thickBot="1">
      <c r="A23" s="794" t="s">
        <v>614</v>
      </c>
      <c r="B23" s="1389">
        <v>244851832</v>
      </c>
      <c r="C23" s="1175">
        <v>12979846</v>
      </c>
      <c r="D23" s="1175">
        <v>53143656</v>
      </c>
      <c r="E23" s="1175">
        <v>38819681</v>
      </c>
      <c r="F23" s="1175">
        <v>54239691</v>
      </c>
      <c r="G23" s="1175">
        <v>340333</v>
      </c>
      <c r="H23" s="1175">
        <v>217109</v>
      </c>
      <c r="I23" s="1175">
        <v>27475</v>
      </c>
      <c r="J23" s="1175">
        <v>439651</v>
      </c>
      <c r="K23" s="1175">
        <v>291679</v>
      </c>
      <c r="L23" s="1175">
        <v>565047</v>
      </c>
      <c r="M23" s="1175">
        <v>6447636</v>
      </c>
      <c r="N23" s="1175">
        <v>4424027</v>
      </c>
      <c r="O23" s="1175">
        <v>4127851</v>
      </c>
      <c r="P23" s="1175">
        <v>10055682</v>
      </c>
      <c r="Q23" s="1175">
        <v>10946481</v>
      </c>
      <c r="R23" s="1175">
        <v>6447636</v>
      </c>
      <c r="S23" s="1175">
        <v>4424027</v>
      </c>
      <c r="T23" s="1175">
        <v>4127851</v>
      </c>
      <c r="U23" s="1175">
        <v>555217</v>
      </c>
      <c r="V23" s="1175">
        <v>9500465</v>
      </c>
      <c r="W23" s="1175">
        <v>10946481</v>
      </c>
      <c r="X23" s="791"/>
      <c r="Y23" s="1125" t="s">
        <v>614</v>
      </c>
      <c r="Z23" s="1388">
        <f t="shared" si="2"/>
        <v>13546615986</v>
      </c>
      <c r="AA23" s="1247">
        <f t="shared" si="3"/>
        <v>12979846</v>
      </c>
      <c r="AB23" s="1247">
        <f t="shared" si="4"/>
        <v>53143656</v>
      </c>
      <c r="AC23" s="1175">
        <f t="shared" si="5"/>
        <v>92900015</v>
      </c>
      <c r="AD23" s="1175">
        <f t="shared" si="6"/>
        <v>54239691</v>
      </c>
      <c r="AE23" s="1175">
        <f t="shared" si="7"/>
        <v>85746541</v>
      </c>
      <c r="AF23" s="1175">
        <f t="shared" si="8"/>
        <v>54397547</v>
      </c>
      <c r="AG23" s="1175">
        <f t="shared" si="9"/>
        <v>8090123</v>
      </c>
      <c r="AH23" s="1175">
        <f t="shared" si="10"/>
        <v>67472586</v>
      </c>
      <c r="AI23" s="1175">
        <f t="shared" si="11"/>
        <v>45205600</v>
      </c>
      <c r="AJ23" s="1175">
        <f t="shared" si="12"/>
        <v>87329544</v>
      </c>
      <c r="AK23" s="1175">
        <f t="shared" si="13"/>
        <v>23977394</v>
      </c>
      <c r="AL23" s="1175">
        <f t="shared" si="14"/>
        <v>8321866</v>
      </c>
      <c r="AM23" s="1175">
        <f t="shared" si="15"/>
        <v>6301585</v>
      </c>
      <c r="AN23" s="1175">
        <f t="shared" si="16"/>
        <v>18500397</v>
      </c>
      <c r="AO23" s="1175">
        <f t="shared" si="17"/>
        <v>18345896</v>
      </c>
      <c r="AP23" s="1175">
        <f t="shared" si="18"/>
        <v>23526790</v>
      </c>
      <c r="AQ23" s="1175">
        <f t="shared" si="19"/>
        <v>7871262</v>
      </c>
      <c r="AR23" s="1175">
        <f t="shared" si="20"/>
        <v>6301585</v>
      </c>
      <c r="AS23" s="1175">
        <f t="shared" si="21"/>
        <v>2323525</v>
      </c>
      <c r="AT23" s="1175">
        <f t="shared" si="22"/>
        <v>16176871</v>
      </c>
      <c r="AU23" s="1175">
        <f t="shared" si="23"/>
        <v>18345896</v>
      </c>
      <c r="AW23" s="1385"/>
      <c r="AX23" s="544"/>
      <c r="AY23" s="544"/>
      <c r="AZ23" s="1387"/>
    </row>
    <row r="24" spans="1:100" s="300" customFormat="1" ht="26.25" customHeight="1" thickBot="1">
      <c r="A24" s="808" t="s">
        <v>228</v>
      </c>
      <c r="B24" s="1248">
        <f t="shared" ref="B24:H24" si="24">SUM(B11:B23)</f>
        <v>13546615986</v>
      </c>
      <c r="C24" s="1248">
        <f t="shared" si="24"/>
        <v>12979846</v>
      </c>
      <c r="D24" s="1248">
        <f t="shared" si="24"/>
        <v>53143656</v>
      </c>
      <c r="E24" s="1248">
        <f t="shared" si="24"/>
        <v>92900015</v>
      </c>
      <c r="F24" s="1248">
        <f t="shared" si="24"/>
        <v>54239691</v>
      </c>
      <c r="G24" s="1248">
        <f t="shared" si="24"/>
        <v>85746541</v>
      </c>
      <c r="H24" s="1248">
        <f t="shared" si="24"/>
        <v>54397547</v>
      </c>
      <c r="I24" s="1248">
        <f t="shared" ref="I24:W24" si="25">SUM(I11:I23)</f>
        <v>8090123</v>
      </c>
      <c r="J24" s="1248">
        <f t="shared" si="25"/>
        <v>67472586</v>
      </c>
      <c r="K24" s="1248">
        <f t="shared" si="25"/>
        <v>45205600</v>
      </c>
      <c r="L24" s="1248">
        <f t="shared" si="25"/>
        <v>87329544</v>
      </c>
      <c r="M24" s="1248">
        <f t="shared" si="25"/>
        <v>23977394</v>
      </c>
      <c r="N24" s="1248">
        <f t="shared" si="25"/>
        <v>8321866</v>
      </c>
      <c r="O24" s="1248">
        <f t="shared" si="25"/>
        <v>6301585</v>
      </c>
      <c r="P24" s="1248">
        <f t="shared" si="25"/>
        <v>18500397</v>
      </c>
      <c r="Q24" s="1248">
        <f t="shared" si="25"/>
        <v>18345896</v>
      </c>
      <c r="R24" s="1248">
        <f t="shared" si="25"/>
        <v>23526790</v>
      </c>
      <c r="S24" s="1248">
        <f t="shared" si="25"/>
        <v>7871262</v>
      </c>
      <c r="T24" s="1248">
        <f t="shared" si="25"/>
        <v>6301585</v>
      </c>
      <c r="U24" s="1248">
        <f t="shared" si="25"/>
        <v>2323525</v>
      </c>
      <c r="V24" s="1248">
        <f t="shared" si="25"/>
        <v>16176871</v>
      </c>
      <c r="W24" s="1248">
        <f t="shared" si="25"/>
        <v>18345896</v>
      </c>
      <c r="X24" s="809"/>
      <c r="Y24" s="1124" t="s">
        <v>228</v>
      </c>
      <c r="Z24" s="800">
        <f>SUM(Z11:Z23)</f>
        <v>169505496087</v>
      </c>
      <c r="AA24" s="1248">
        <f>SUM(AA11:AA23)</f>
        <v>12979846</v>
      </c>
      <c r="AB24" s="1248">
        <f>SUM(AB11:AB23)</f>
        <v>53143656</v>
      </c>
      <c r="AC24" s="1248">
        <f>SUM(AC11:AC23)</f>
        <v>413337216</v>
      </c>
      <c r="AD24" s="1248">
        <f>SUM(AD11:AD23)</f>
        <v>54239691</v>
      </c>
      <c r="AE24" s="1248">
        <f t="shared" ref="AE24:AF24" si="26">SUM(AE11:AE23)</f>
        <v>1105739505</v>
      </c>
      <c r="AF24" s="1248">
        <f t="shared" si="26"/>
        <v>701448710</v>
      </c>
      <c r="AG24" s="1248">
        <f t="shared" ref="AG24:AU24" si="27">SUM(AG11:AG23)</f>
        <v>104308030</v>
      </c>
      <c r="AH24" s="1248">
        <f t="shared" si="27"/>
        <v>736326563</v>
      </c>
      <c r="AI24" s="1248">
        <f t="shared" si="27"/>
        <v>497603055</v>
      </c>
      <c r="AJ24" s="1248">
        <f t="shared" si="27"/>
        <v>958904502</v>
      </c>
      <c r="AK24" s="1248">
        <f t="shared" si="27"/>
        <v>187353642</v>
      </c>
      <c r="AL24" s="1248">
        <f t="shared" si="27"/>
        <v>40997697</v>
      </c>
      <c r="AM24" s="1248">
        <f t="shared" si="27"/>
        <v>25561902</v>
      </c>
      <c r="AN24" s="1248">
        <f t="shared" si="27"/>
        <v>69564416</v>
      </c>
      <c r="AO24" s="1248">
        <f t="shared" si="27"/>
        <v>52406466</v>
      </c>
      <c r="AP24" s="1248">
        <f t="shared" si="27"/>
        <v>181495790</v>
      </c>
      <c r="AQ24" s="1248">
        <f t="shared" si="27"/>
        <v>35139845</v>
      </c>
      <c r="AR24" s="1248">
        <f t="shared" si="27"/>
        <v>25561902</v>
      </c>
      <c r="AS24" s="1248">
        <f t="shared" si="27"/>
        <v>20772990</v>
      </c>
      <c r="AT24" s="1248">
        <f t="shared" si="27"/>
        <v>48791423</v>
      </c>
      <c r="AU24" s="1248">
        <f t="shared" si="27"/>
        <v>52406466</v>
      </c>
      <c r="AW24" s="1385"/>
      <c r="AX24" s="544"/>
      <c r="AY24" s="1380"/>
      <c r="AZ24" s="1380"/>
    </row>
    <row r="25" spans="1:100" s="300" customFormat="1" ht="36.75" thickBot="1">
      <c r="A25" s="812"/>
      <c r="B25" s="812"/>
      <c r="C25" s="812"/>
      <c r="D25" s="812"/>
      <c r="E25" s="812"/>
      <c r="F25" s="812"/>
      <c r="G25" s="812"/>
      <c r="H25" s="812"/>
      <c r="I25" s="812"/>
      <c r="J25" s="812"/>
      <c r="K25" s="812"/>
      <c r="L25" s="812"/>
      <c r="M25" s="812"/>
      <c r="N25" s="812"/>
      <c r="O25" s="812"/>
      <c r="P25" s="812"/>
      <c r="Q25" s="812"/>
      <c r="R25" s="812"/>
      <c r="S25" s="812"/>
      <c r="T25" s="812"/>
      <c r="U25" s="812"/>
      <c r="V25" s="812"/>
      <c r="W25" s="812"/>
      <c r="X25" s="809"/>
      <c r="Y25" s="1167" t="s">
        <v>781</v>
      </c>
      <c r="Z25" s="1261">
        <f>Z24/13</f>
        <v>13038884314.384615</v>
      </c>
      <c r="AA25" s="1248">
        <f>AA24/13</f>
        <v>998449.69230769225</v>
      </c>
      <c r="AB25" s="1248">
        <f>AB24/13</f>
        <v>4087973.5384615385</v>
      </c>
      <c r="AC25" s="1248">
        <f>AC24/13</f>
        <v>31795170.46153846</v>
      </c>
      <c r="AD25" s="1248">
        <f>AD24/13</f>
        <v>4172283.923076923</v>
      </c>
      <c r="AE25" s="1248">
        <f t="shared" ref="AE25:AF25" si="28">AE24/13</f>
        <v>85056885</v>
      </c>
      <c r="AF25" s="1248">
        <f t="shared" si="28"/>
        <v>53957593.07692308</v>
      </c>
      <c r="AG25" s="1248">
        <f t="shared" ref="AG25:AU25" si="29">AG24/13</f>
        <v>8023694.615384615</v>
      </c>
      <c r="AH25" s="1248">
        <f t="shared" si="29"/>
        <v>56640504.846153848</v>
      </c>
      <c r="AI25" s="1248">
        <f t="shared" si="29"/>
        <v>38277158.07692308</v>
      </c>
      <c r="AJ25" s="1248">
        <f t="shared" si="29"/>
        <v>73761884.769230768</v>
      </c>
      <c r="AK25" s="1248">
        <f t="shared" si="29"/>
        <v>14411818.615384616</v>
      </c>
      <c r="AL25" s="1248">
        <f t="shared" si="29"/>
        <v>3153669</v>
      </c>
      <c r="AM25" s="1248">
        <f t="shared" si="29"/>
        <v>1966300.1538461538</v>
      </c>
      <c r="AN25" s="1248">
        <f t="shared" si="29"/>
        <v>5351108.923076923</v>
      </c>
      <c r="AO25" s="1248">
        <f t="shared" si="29"/>
        <v>4031266.6153846155</v>
      </c>
      <c r="AP25" s="1248">
        <f t="shared" si="29"/>
        <v>13961214.615384616</v>
      </c>
      <c r="AQ25" s="1248">
        <f t="shared" si="29"/>
        <v>2703065</v>
      </c>
      <c r="AR25" s="1248">
        <f t="shared" si="29"/>
        <v>1966300.1538461538</v>
      </c>
      <c r="AS25" s="1248">
        <f t="shared" si="29"/>
        <v>1597922.3076923077</v>
      </c>
      <c r="AT25" s="1248">
        <f t="shared" si="29"/>
        <v>3753186.3846153845</v>
      </c>
      <c r="AU25" s="1248">
        <f t="shared" si="29"/>
        <v>4031266.6153846155</v>
      </c>
      <c r="AW25" s="1386"/>
      <c r="AX25" s="544"/>
      <c r="AY25" s="1381"/>
      <c r="AZ25" s="1387"/>
    </row>
    <row r="26" spans="1:100" s="300" customFormat="1" ht="36.75" thickBot="1">
      <c r="A26" s="1351"/>
      <c r="B26" s="1344"/>
      <c r="C26" s="1351"/>
      <c r="D26" s="812"/>
      <c r="E26" s="812"/>
      <c r="F26" s="812"/>
      <c r="G26" s="812"/>
      <c r="H26" s="812"/>
      <c r="I26" s="1378"/>
      <c r="J26" s="1378"/>
      <c r="K26" s="1378"/>
      <c r="L26" s="1378"/>
      <c r="M26" s="1378"/>
      <c r="N26" s="1378"/>
      <c r="O26" s="1378"/>
      <c r="P26" s="1378"/>
      <c r="Q26" s="1378"/>
      <c r="R26" s="1378"/>
      <c r="S26" s="1378"/>
      <c r="T26" s="1378"/>
      <c r="U26" s="1378"/>
      <c r="V26" s="1378"/>
      <c r="W26" s="1378"/>
      <c r="X26" s="809"/>
      <c r="Y26" s="1168" t="s">
        <v>782</v>
      </c>
      <c r="Z26" s="1169"/>
      <c r="AA26" s="1342">
        <f>+AA25/AA23*13</f>
        <v>0.99999999999999989</v>
      </c>
      <c r="AB26" s="1342">
        <f>+AB25/AB23*13</f>
        <v>1</v>
      </c>
      <c r="AC26" s="1342">
        <f>+AC25/AC23*13</f>
        <v>4.449269636824063</v>
      </c>
      <c r="AD26" s="1342">
        <f>+AD25/AD23*13</f>
        <v>1</v>
      </c>
      <c r="AE26" s="1342">
        <f t="shared" ref="AE26:AF26" si="30">+AE25/AE23*13</f>
        <v>12.895441519909241</v>
      </c>
      <c r="AF26" s="1342">
        <f t="shared" si="30"/>
        <v>12.894859211206711</v>
      </c>
      <c r="AG26" s="1342">
        <f t="shared" ref="AG26:AU26" si="31">+AG25/AG23*13</f>
        <v>12.8932563818869</v>
      </c>
      <c r="AH26" s="1342">
        <f t="shared" si="31"/>
        <v>10.912973796498626</v>
      </c>
      <c r="AI26" s="1342">
        <f t="shared" si="31"/>
        <v>11.007553378342507</v>
      </c>
      <c r="AJ26" s="1342">
        <f t="shared" si="31"/>
        <v>10.980298969613308</v>
      </c>
      <c r="AK26" s="1342">
        <f t="shared" si="31"/>
        <v>7.8137616623391191</v>
      </c>
      <c r="AL26" s="1342">
        <f t="shared" si="31"/>
        <v>4.9265029021135405</v>
      </c>
      <c r="AM26" s="1342">
        <f t="shared" si="31"/>
        <v>4.0564242170818927</v>
      </c>
      <c r="AN26" s="1342">
        <f t="shared" si="31"/>
        <v>3.7601580117442883</v>
      </c>
      <c r="AO26" s="1342">
        <f t="shared" si="31"/>
        <v>2.8565770786011213</v>
      </c>
      <c r="AP26" s="1342">
        <f t="shared" si="31"/>
        <v>7.7144306554357822</v>
      </c>
      <c r="AQ26" s="1342">
        <f t="shared" si="31"/>
        <v>4.4643216043373988</v>
      </c>
      <c r="AR26" s="1342">
        <f t="shared" si="31"/>
        <v>4.0564242170818927</v>
      </c>
      <c r="AS26" s="1342">
        <f t="shared" si="31"/>
        <v>8.9402911524515556</v>
      </c>
      <c r="AT26" s="1342">
        <f t="shared" si="31"/>
        <v>3.0161224009266068</v>
      </c>
      <c r="AU26" s="1342">
        <f t="shared" si="31"/>
        <v>2.8565770786011213</v>
      </c>
      <c r="AW26" s="1380"/>
      <c r="AX26" s="1380"/>
      <c r="AY26" s="1380"/>
      <c r="AZ26" s="1380"/>
    </row>
    <row r="27" spans="1:100" s="300" customFormat="1" ht="72.75" thickBot="1">
      <c r="A27" s="1351"/>
      <c r="B27" s="1344"/>
      <c r="C27" s="812"/>
      <c r="D27" s="812"/>
      <c r="E27" s="812"/>
      <c r="F27" s="812"/>
      <c r="G27" s="812"/>
      <c r="H27" s="812"/>
      <c r="I27" s="812"/>
      <c r="J27" s="812"/>
      <c r="K27" s="812"/>
      <c r="L27" s="812"/>
      <c r="M27" s="812"/>
      <c r="N27" s="812"/>
      <c r="O27" s="812"/>
      <c r="P27" s="812"/>
      <c r="Q27" s="812"/>
      <c r="R27" s="812"/>
      <c r="S27" s="812"/>
      <c r="T27" s="812"/>
      <c r="U27" s="812"/>
      <c r="V27" s="812"/>
      <c r="W27" s="812"/>
      <c r="X27" s="809"/>
      <c r="Y27" s="1168" t="s">
        <v>296</v>
      </c>
      <c r="Z27" s="1168"/>
      <c r="AA27" s="1168"/>
      <c r="AB27" s="1168"/>
      <c r="AC27" s="1168"/>
      <c r="AD27" s="1168"/>
      <c r="AE27" s="1168"/>
      <c r="AF27" s="1168"/>
      <c r="AG27" s="1168"/>
      <c r="AH27" s="1168"/>
      <c r="AI27" s="1168"/>
      <c r="AJ27" s="1168"/>
      <c r="AK27" s="1168"/>
      <c r="AL27" s="1168"/>
      <c r="AM27" s="1168"/>
      <c r="AN27" s="1168"/>
      <c r="AO27" s="1168"/>
      <c r="AP27" s="1168"/>
      <c r="AQ27" s="1168"/>
      <c r="AR27" s="1168"/>
      <c r="AS27" s="1168"/>
      <c r="AT27" s="1168"/>
      <c r="AU27" s="1168"/>
    </row>
    <row r="28" spans="1:100" s="300" customFormat="1" ht="18">
      <c r="A28" s="1351"/>
      <c r="B28" s="1344"/>
      <c r="C28" s="812"/>
      <c r="D28" s="812"/>
      <c r="E28" s="812"/>
      <c r="F28" s="812"/>
      <c r="G28" s="812"/>
      <c r="H28" s="812"/>
      <c r="I28" s="812"/>
      <c r="J28" s="812"/>
      <c r="K28" s="812"/>
      <c r="L28" s="812"/>
      <c r="M28" s="812"/>
      <c r="N28" s="812"/>
      <c r="O28" s="812"/>
      <c r="P28" s="812"/>
      <c r="Q28" s="812"/>
      <c r="R28" s="812"/>
      <c r="S28" s="812"/>
      <c r="T28" s="812"/>
      <c r="U28" s="812"/>
      <c r="V28" s="812"/>
      <c r="W28" s="812"/>
      <c r="X28" s="809"/>
      <c r="Y28" s="784"/>
      <c r="Z28" s="784"/>
      <c r="AA28" s="784"/>
      <c r="AB28" s="784"/>
      <c r="AC28" s="784"/>
      <c r="AD28" s="784"/>
      <c r="AE28" s="784"/>
      <c r="AF28" s="784"/>
      <c r="AG28" s="784"/>
      <c r="AH28" s="784"/>
    </row>
    <row r="29" spans="1:100" s="300" customFormat="1">
      <c r="A29" s="1216"/>
      <c r="B29" s="791"/>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299"/>
      <c r="AP29" s="299"/>
      <c r="AQ29" s="299"/>
      <c r="AR29" s="299"/>
      <c r="AS29" s="299"/>
      <c r="AT29" s="299"/>
      <c r="AU29" s="299"/>
      <c r="AV29" s="299"/>
      <c r="AW29" s="631"/>
      <c r="AX29" s="631"/>
      <c r="AY29" s="631"/>
      <c r="AZ29" s="631"/>
      <c r="BA29" s="631"/>
      <c r="BB29" s="631"/>
      <c r="BC29" s="631"/>
      <c r="BD29" s="631"/>
      <c r="BE29" s="631"/>
      <c r="BF29" s="631"/>
      <c r="BG29" s="631"/>
      <c r="BH29" s="631"/>
      <c r="BI29" s="631"/>
      <c r="BJ29" s="631"/>
      <c r="BK29" s="631"/>
      <c r="BL29" s="631"/>
    </row>
    <row r="30" spans="1:100" s="36" customFormat="1">
      <c r="A30" s="1215"/>
      <c r="B30" s="819"/>
      <c r="C30" s="819"/>
      <c r="D30" s="819"/>
      <c r="E30" s="819"/>
      <c r="F30" s="776"/>
      <c r="G30" s="776"/>
      <c r="H30" s="776"/>
      <c r="I30" s="776"/>
      <c r="J30" s="776"/>
      <c r="K30" s="776"/>
      <c r="L30" s="776"/>
      <c r="M30" s="776"/>
      <c r="N30" s="776"/>
      <c r="O30" s="776"/>
      <c r="P30" s="776"/>
      <c r="Q30" s="776"/>
      <c r="R30" s="776"/>
      <c r="S30" s="776"/>
      <c r="T30" s="776"/>
      <c r="U30" s="776"/>
      <c r="V30" s="776"/>
      <c r="W30" s="776"/>
      <c r="X30" s="776"/>
      <c r="Y30" s="776"/>
      <c r="Z30" s="776"/>
      <c r="AA30" s="1236"/>
      <c r="AB30" s="1346"/>
      <c r="AC30" s="776"/>
      <c r="AD30" s="776"/>
      <c r="AE30" s="776"/>
      <c r="AF30" s="776"/>
      <c r="AG30" s="776"/>
      <c r="AH30" s="1236"/>
      <c r="AI30" s="776"/>
      <c r="AK30" s="776"/>
      <c r="AL30" s="776"/>
      <c r="AM30" s="776"/>
      <c r="AN30" s="776"/>
      <c r="AO30" s="1236"/>
      <c r="AP30" s="776"/>
      <c r="AQ30" s="776"/>
      <c r="AR30" s="776"/>
      <c r="AS30" s="776"/>
      <c r="AT30" s="776"/>
      <c r="AU30" s="776"/>
      <c r="AV30" s="1236"/>
      <c r="AW30" s="776"/>
      <c r="AY30" s="776"/>
      <c r="BA30" s="1236"/>
      <c r="BB30" s="776"/>
      <c r="BC30" s="776"/>
      <c r="BD30" s="776"/>
      <c r="BE30" s="776"/>
      <c r="BF30" s="776"/>
      <c r="BG30" s="776"/>
      <c r="BH30" s="776"/>
      <c r="BI30" s="776"/>
      <c r="BJ30" s="1236"/>
      <c r="BK30" s="776"/>
      <c r="BL30" s="776"/>
      <c r="BM30" s="1236"/>
      <c r="BO30" s="776"/>
      <c r="BQ30" s="213"/>
      <c r="BR30" s="213"/>
      <c r="BS30" s="213"/>
      <c r="BT30" s="213"/>
      <c r="BU30" s="213"/>
      <c r="BV30" s="213"/>
      <c r="BW30" s="213"/>
      <c r="BX30" s="1236"/>
      <c r="BY30" s="1236"/>
      <c r="BZ30" s="213"/>
      <c r="CA30" s="1238"/>
      <c r="CK30" s="1236"/>
      <c r="CL30" s="1356"/>
      <c r="CM30" s="1238"/>
      <c r="CQ30" s="1238"/>
      <c r="CV30" s="1236"/>
    </row>
    <row r="31" spans="1:100" s="36" customFormat="1" ht="24" thickBot="1">
      <c r="A31" s="1215"/>
      <c r="B31" s="819"/>
      <c r="C31" s="819"/>
      <c r="D31" s="819"/>
      <c r="E31" s="819"/>
      <c r="F31" s="776"/>
      <c r="G31" s="776"/>
      <c r="H31" s="776"/>
      <c r="I31" s="776"/>
      <c r="J31" s="776"/>
      <c r="K31" s="776"/>
      <c r="L31" s="776"/>
      <c r="M31" s="776"/>
      <c r="N31" s="776"/>
      <c r="O31" s="1397" t="s">
        <v>1180</v>
      </c>
      <c r="P31" s="776"/>
      <c r="Q31" s="1373"/>
      <c r="R31" s="776"/>
      <c r="S31" s="776"/>
      <c r="T31" s="776"/>
      <c r="U31" s="776"/>
      <c r="V31" s="776"/>
      <c r="W31" s="776"/>
      <c r="X31" s="776"/>
      <c r="Y31" s="776"/>
      <c r="Z31" s="776"/>
      <c r="AA31" s="1234"/>
      <c r="AB31" s="1346"/>
      <c r="AC31" s="1397" t="s">
        <v>1181</v>
      </c>
      <c r="AD31" s="776"/>
      <c r="AE31" s="776"/>
      <c r="AF31" s="776"/>
      <c r="AG31" s="1373"/>
      <c r="AH31" s="776"/>
      <c r="AI31" s="776"/>
      <c r="AJ31" s="776"/>
      <c r="AK31" s="776"/>
      <c r="AL31" s="776"/>
      <c r="AM31" s="776"/>
      <c r="AN31" s="776"/>
      <c r="AO31" s="1234"/>
      <c r="AP31" s="776"/>
      <c r="AQ31" s="1397" t="s">
        <v>1182</v>
      </c>
      <c r="AR31" s="776"/>
      <c r="AS31" s="776"/>
      <c r="AT31" s="776"/>
      <c r="AU31" s="1373"/>
      <c r="AV31" s="776"/>
      <c r="AW31" s="776"/>
      <c r="AX31" s="776"/>
      <c r="AY31" s="776"/>
      <c r="AZ31" s="776"/>
      <c r="BA31" s="1234"/>
      <c r="BB31" s="776"/>
      <c r="BC31" s="776"/>
      <c r="BD31" s="776"/>
      <c r="BE31" s="1397" t="s">
        <v>1183</v>
      </c>
      <c r="BF31" s="776"/>
      <c r="BG31" s="776"/>
      <c r="BH31" s="776"/>
      <c r="BI31" s="1373"/>
      <c r="BJ31" s="776"/>
      <c r="BK31" s="776"/>
      <c r="BL31" s="776"/>
      <c r="BM31" s="1234"/>
      <c r="BN31" s="776"/>
      <c r="BO31" s="776"/>
      <c r="BP31" s="213"/>
      <c r="BQ31" s="213"/>
      <c r="BR31" s="213"/>
      <c r="BS31" s="1397" t="s">
        <v>1184</v>
      </c>
      <c r="BT31" s="213"/>
      <c r="BU31" s="213"/>
      <c r="BV31" s="213"/>
      <c r="BX31" s="213"/>
      <c r="BY31" s="1234"/>
      <c r="BZ31" s="213"/>
      <c r="CA31" s="1235"/>
      <c r="CG31" s="1373" t="s">
        <v>1185</v>
      </c>
      <c r="CK31" s="1373"/>
      <c r="CM31" s="1235"/>
      <c r="CQ31" s="1235"/>
      <c r="CT31" s="1235"/>
      <c r="CU31" s="1397" t="s">
        <v>1186</v>
      </c>
      <c r="CV31" s="1397"/>
    </row>
    <row r="32" spans="1:100" s="814" customFormat="1" ht="24" customHeight="1" thickBot="1">
      <c r="A32" s="1217"/>
      <c r="B32" s="1437" t="s">
        <v>985</v>
      </c>
      <c r="C32" s="1435"/>
      <c r="D32" s="1435"/>
      <c r="E32" s="1435"/>
      <c r="F32" s="1435"/>
      <c r="G32" s="1435"/>
      <c r="H32" s="1435"/>
      <c r="I32" s="1435"/>
      <c r="J32" s="1435"/>
      <c r="K32" s="1435"/>
      <c r="L32" s="1435"/>
      <c r="M32" s="1435"/>
      <c r="N32" s="1435"/>
      <c r="O32" s="1435"/>
      <c r="P32" s="1435" t="s">
        <v>985</v>
      </c>
      <c r="Q32" s="1435"/>
      <c r="R32" s="1435"/>
      <c r="S32" s="1435"/>
      <c r="T32" s="1435"/>
      <c r="U32" s="1435"/>
      <c r="V32" s="1435"/>
      <c r="W32" s="1435"/>
      <c r="X32" s="1435"/>
      <c r="Y32" s="1435"/>
      <c r="Z32" s="1435"/>
      <c r="AA32" s="1435"/>
      <c r="AB32" s="1435"/>
      <c r="AC32" s="1435"/>
      <c r="AD32" s="1435" t="s">
        <v>985</v>
      </c>
      <c r="AE32" s="1435"/>
      <c r="AF32" s="1435"/>
      <c r="AG32" s="1435"/>
      <c r="AH32" s="1435"/>
      <c r="AI32" s="1435"/>
      <c r="AJ32" s="1435"/>
      <c r="AK32" s="1435"/>
      <c r="AL32" s="1435"/>
      <c r="AM32" s="1435"/>
      <c r="AN32" s="1435"/>
      <c r="AO32" s="1435"/>
      <c r="AP32" s="1435"/>
      <c r="AQ32" s="1435"/>
      <c r="AR32" s="1435" t="s">
        <v>985</v>
      </c>
      <c r="AS32" s="1435"/>
      <c r="AT32" s="1435"/>
      <c r="AU32" s="1435"/>
      <c r="AV32" s="1435"/>
      <c r="AW32" s="1435"/>
      <c r="AX32" s="1435"/>
      <c r="AY32" s="1435"/>
      <c r="AZ32" s="1435"/>
      <c r="BA32" s="1435"/>
      <c r="BB32" s="1435"/>
      <c r="BC32" s="1435"/>
      <c r="BD32" s="1435"/>
      <c r="BE32" s="1435"/>
      <c r="BF32" s="1435" t="s">
        <v>985</v>
      </c>
      <c r="BG32" s="1435"/>
      <c r="BH32" s="1435"/>
      <c r="BI32" s="1435"/>
      <c r="BJ32" s="1435"/>
      <c r="BK32" s="1435"/>
      <c r="BL32" s="1435"/>
      <c r="BM32" s="1435"/>
      <c r="BN32" s="1435"/>
      <c r="BO32" s="1435"/>
      <c r="BP32" s="1435"/>
      <c r="BQ32" s="1435"/>
      <c r="BR32" s="1435"/>
      <c r="BS32" s="1435"/>
      <c r="BT32" s="1435" t="s">
        <v>985</v>
      </c>
      <c r="BU32" s="1435"/>
      <c r="BV32" s="1435"/>
      <c r="BW32" s="1435"/>
      <c r="BX32" s="1435"/>
      <c r="BY32" s="1435"/>
      <c r="BZ32" s="1435"/>
      <c r="CA32" s="1435"/>
      <c r="CB32" s="1435"/>
      <c r="CC32" s="1435"/>
      <c r="CD32" s="1435"/>
      <c r="CE32" s="1435"/>
      <c r="CF32" s="1395"/>
      <c r="CG32" s="1395"/>
      <c r="CH32" s="1435" t="s">
        <v>985</v>
      </c>
      <c r="CI32" s="1435"/>
      <c r="CJ32" s="1435"/>
      <c r="CK32" s="1435"/>
      <c r="CL32" s="1435"/>
      <c r="CM32" s="1435"/>
      <c r="CN32" s="1435"/>
      <c r="CO32" s="1435"/>
      <c r="CP32" s="1435"/>
      <c r="CQ32" s="1435"/>
      <c r="CR32" s="1435"/>
      <c r="CS32" s="1435"/>
      <c r="CT32" s="1435"/>
      <c r="CU32" s="1435"/>
      <c r="CV32" s="1435"/>
    </row>
    <row r="33" spans="1:103" s="814" customFormat="1" ht="236.25" thickBot="1">
      <c r="A33" s="1218"/>
      <c r="B33" s="813" t="s">
        <v>327</v>
      </c>
      <c r="C33" s="813" t="s">
        <v>343</v>
      </c>
      <c r="D33" s="813" t="s">
        <v>395</v>
      </c>
      <c r="E33" s="813" t="s">
        <v>344</v>
      </c>
      <c r="F33" s="813" t="s">
        <v>345</v>
      </c>
      <c r="G33" s="813" t="s">
        <v>346</v>
      </c>
      <c r="H33" s="813" t="s">
        <v>226</v>
      </c>
      <c r="I33" s="813" t="s">
        <v>394</v>
      </c>
      <c r="J33" s="813" t="s">
        <v>163</v>
      </c>
      <c r="K33" s="813" t="s">
        <v>430</v>
      </c>
      <c r="L33" s="813" t="s">
        <v>61</v>
      </c>
      <c r="M33" s="813" t="s">
        <v>62</v>
      </c>
      <c r="N33" s="813" t="s">
        <v>328</v>
      </c>
      <c r="O33" s="813" t="s">
        <v>691</v>
      </c>
      <c r="P33" s="813" t="s">
        <v>331</v>
      </c>
      <c r="Q33" s="813" t="s">
        <v>566</v>
      </c>
      <c r="R33" s="813" t="s">
        <v>314</v>
      </c>
      <c r="S33" s="813" t="s">
        <v>315</v>
      </c>
      <c r="T33" s="813" t="s">
        <v>686</v>
      </c>
      <c r="U33" s="813" t="s">
        <v>564</v>
      </c>
      <c r="V33" s="813" t="s">
        <v>675</v>
      </c>
      <c r="W33" s="813" t="s">
        <v>726</v>
      </c>
      <c r="X33" s="813" t="s">
        <v>685</v>
      </c>
      <c r="Y33" s="813" t="s">
        <v>690</v>
      </c>
      <c r="Z33" s="813" t="s">
        <v>679</v>
      </c>
      <c r="AA33" s="813" t="s">
        <v>567</v>
      </c>
      <c r="AB33" s="813" t="s">
        <v>680</v>
      </c>
      <c r="AC33" s="813" t="s">
        <v>565</v>
      </c>
      <c r="AD33" s="813" t="s">
        <v>682</v>
      </c>
      <c r="AE33" s="813" t="s">
        <v>738</v>
      </c>
      <c r="AF33" s="813" t="s">
        <v>677</v>
      </c>
      <c r="AG33" s="813" t="s">
        <v>705</v>
      </c>
      <c r="AH33" s="813" t="s">
        <v>700</v>
      </c>
      <c r="AI33" s="813" t="s">
        <v>763</v>
      </c>
      <c r="AJ33" s="813" t="s">
        <v>762</v>
      </c>
      <c r="AK33" s="813" t="s">
        <v>744</v>
      </c>
      <c r="AL33" s="813" t="s">
        <v>766</v>
      </c>
      <c r="AM33" s="813" t="s">
        <v>768</v>
      </c>
      <c r="AN33" s="813" t="s">
        <v>739</v>
      </c>
      <c r="AO33" s="813" t="s">
        <v>706</v>
      </c>
      <c r="AP33" s="813" t="s">
        <v>707</v>
      </c>
      <c r="AQ33" s="813" t="s">
        <v>709</v>
      </c>
      <c r="AR33" s="813" t="s">
        <v>740</v>
      </c>
      <c r="AS33" s="813" t="s">
        <v>741</v>
      </c>
      <c r="AT33" s="813" t="s">
        <v>764</v>
      </c>
      <c r="AU33" s="813" t="s">
        <v>771</v>
      </c>
      <c r="AV33" s="813" t="s">
        <v>708</v>
      </c>
      <c r="AW33" s="813" t="s">
        <v>765</v>
      </c>
      <c r="AX33" s="813" t="s">
        <v>742</v>
      </c>
      <c r="AY33" s="813" t="s">
        <v>743</v>
      </c>
      <c r="AZ33" s="813" t="s">
        <v>710</v>
      </c>
      <c r="BA33" s="813" t="s">
        <v>775</v>
      </c>
      <c r="BB33" s="813" t="s">
        <v>724</v>
      </c>
      <c r="BC33" s="813" t="s">
        <v>728</v>
      </c>
      <c r="BD33" s="813" t="s">
        <v>702</v>
      </c>
      <c r="BE33" s="813" t="s">
        <v>723</v>
      </c>
      <c r="BF33" s="813" t="s">
        <v>773</v>
      </c>
      <c r="BG33" s="813" t="s">
        <v>777</v>
      </c>
      <c r="BH33" s="813" t="s">
        <v>778</v>
      </c>
      <c r="BI33" s="813" t="s">
        <v>779</v>
      </c>
      <c r="BJ33" s="813" t="s">
        <v>993</v>
      </c>
      <c r="BK33" s="813" t="s">
        <v>994</v>
      </c>
      <c r="BL33" s="813" t="s">
        <v>990</v>
      </c>
      <c r="BM33" s="813" t="s">
        <v>991</v>
      </c>
      <c r="BN33" s="813" t="s">
        <v>1148</v>
      </c>
      <c r="BO33" s="813" t="s">
        <v>1149</v>
      </c>
      <c r="BP33" s="813" t="s">
        <v>1057</v>
      </c>
      <c r="BQ33" s="813" t="s">
        <v>1043</v>
      </c>
      <c r="BR33" s="813" t="s">
        <v>1044</v>
      </c>
      <c r="BS33" s="813" t="s">
        <v>1045</v>
      </c>
      <c r="BT33" s="813" t="s">
        <v>1046</v>
      </c>
      <c r="BU33" s="813" t="s">
        <v>1047</v>
      </c>
      <c r="BV33" s="813" t="s">
        <v>1048</v>
      </c>
      <c r="BW33" s="813" t="s">
        <v>1049</v>
      </c>
      <c r="BX33" s="813" t="s">
        <v>1050</v>
      </c>
      <c r="BY33" s="813" t="s">
        <v>1051</v>
      </c>
      <c r="BZ33" s="813" t="s">
        <v>1052</v>
      </c>
      <c r="CA33" s="813" t="s">
        <v>1053</v>
      </c>
      <c r="CB33" s="813" t="s">
        <v>1054</v>
      </c>
      <c r="CC33" s="813" t="s">
        <v>1055</v>
      </c>
      <c r="CD33" s="813" t="s">
        <v>1056</v>
      </c>
      <c r="CE33" s="813" t="s">
        <v>714</v>
      </c>
      <c r="CF33" s="813" t="s">
        <v>786</v>
      </c>
      <c r="CG33" s="813" t="s">
        <v>785</v>
      </c>
      <c r="CH33" s="813" t="s">
        <v>715</v>
      </c>
      <c r="CI33" s="813" t="s">
        <v>716</v>
      </c>
      <c r="CJ33" s="813" t="s">
        <v>717</v>
      </c>
      <c r="CK33" s="813" t="s">
        <v>718</v>
      </c>
      <c r="CL33" s="813" t="s">
        <v>719</v>
      </c>
      <c r="CM33" s="813" t="s">
        <v>783</v>
      </c>
      <c r="CN33" s="813" t="s">
        <v>787</v>
      </c>
      <c r="CO33" s="813" t="s">
        <v>725</v>
      </c>
      <c r="CP33" s="813" t="s">
        <v>784</v>
      </c>
      <c r="CQ33" s="813" t="s">
        <v>720</v>
      </c>
      <c r="CR33" s="813" t="s">
        <v>722</v>
      </c>
      <c r="CS33" s="813" t="s">
        <v>772</v>
      </c>
      <c r="CT33" s="813" t="s">
        <v>721</v>
      </c>
      <c r="CU33" s="813" t="s">
        <v>712</v>
      </c>
      <c r="CV33" s="813" t="s">
        <v>713</v>
      </c>
    </row>
    <row r="34" spans="1:103" s="814" customFormat="1" ht="31.5" customHeight="1" thickBot="1">
      <c r="A34" s="1214"/>
      <c r="B34" s="624">
        <f>SUM(C34:CV34)</f>
        <v>602248961.67717409</v>
      </c>
      <c r="C34" s="800">
        <f>'7 -TEC'!G69</f>
        <v>1816716.4830598629</v>
      </c>
      <c r="D34" s="800">
        <f>'7 -TEC'!J69</f>
        <v>739675.50959597225</v>
      </c>
      <c r="E34" s="800">
        <f>'7 -TEC'!M69</f>
        <v>7924479.9280509809</v>
      </c>
      <c r="F34" s="800">
        <f>'7 -TEC'!P69</f>
        <v>2008572.1028409484</v>
      </c>
      <c r="G34" s="800">
        <f>'7 -TEC'!S69</f>
        <v>2554747.0827365182</v>
      </c>
      <c r="H34" s="800">
        <f>'7 -TEC'!V69</f>
        <v>2463871.0821061721</v>
      </c>
      <c r="I34" s="800">
        <f>'7 -TEC'!Y69</f>
        <v>1506600.3720974883</v>
      </c>
      <c r="J34" s="800">
        <f>'7 -TEC'!AB69</f>
        <v>658327.72113391419</v>
      </c>
      <c r="K34" s="800">
        <f>'7 -TEC'!AE69</f>
        <v>2016205.4850601975</v>
      </c>
      <c r="L34" s="800">
        <f>'7 -TEC'!AH69</f>
        <v>2581.7644502339781</v>
      </c>
      <c r="M34" s="800">
        <f>'7 -TEC'!AK69</f>
        <v>909563.76176904608</v>
      </c>
      <c r="N34" s="800">
        <f>'7 -TEC'!AN69</f>
        <v>2070898.3629168333</v>
      </c>
      <c r="O34" s="800">
        <f>'7 -TEC'!AQ69</f>
        <v>2151506.3322099177</v>
      </c>
      <c r="P34" s="800">
        <f>'7 -TEC'!AT69</f>
        <v>7897104.5252967449</v>
      </c>
      <c r="Q34" s="800">
        <f>'7 -TEC'!AW69</f>
        <v>1479178.1982207771</v>
      </c>
      <c r="R34" s="800">
        <f>'7 -TEC'!AZ69</f>
        <v>1912346.9071649483</v>
      </c>
      <c r="S34" s="800">
        <f>'7 -TEC'!BC69</f>
        <v>659719.16662134149</v>
      </c>
      <c r="T34" s="800">
        <f>'7 -TEC'!BF69</f>
        <v>4781410.1906407056</v>
      </c>
      <c r="U34" s="800">
        <f>'7 -TEC'!BI69</f>
        <v>1666406.9170527924</v>
      </c>
      <c r="V34" s="800">
        <f>'7 -TEC'!BL69</f>
        <v>2286639.1793177389</v>
      </c>
      <c r="W34" s="800">
        <f>'7 -TEC'!BO69</f>
        <v>6667111.7545642368</v>
      </c>
      <c r="X34" s="800">
        <f>'7 -TEC'!BR69</f>
        <v>7813731.8225717507</v>
      </c>
      <c r="Y34" s="800">
        <f>'7 -TEC'!BU69</f>
        <v>1222103.6896377001</v>
      </c>
      <c r="Z34" s="800">
        <f>'7 -TEC'!BX69</f>
        <v>618695.24920866615</v>
      </c>
      <c r="AA34" s="800">
        <f>'7 -TEC'!CA69</f>
        <v>4549432.5889710831</v>
      </c>
      <c r="AB34" s="800">
        <f>'7 -TEC'!CD69</f>
        <v>82109464.347098827</v>
      </c>
      <c r="AC34" s="800">
        <f>'7 -TEC'!CG69</f>
        <v>37827676.466116026</v>
      </c>
      <c r="AD34" s="800">
        <f>'7 -TEC'!CJ69</f>
        <v>47986043.899822414</v>
      </c>
      <c r="AE34" s="800">
        <f>'7 -TEC'!CM69</f>
        <v>38876414.537375055</v>
      </c>
      <c r="AF34" s="800">
        <f>'7 -TEC'!CP69</f>
        <v>69412038.839547038</v>
      </c>
      <c r="AG34" s="800">
        <f>'7 -TEC'!CS69</f>
        <v>39417608.929145746</v>
      </c>
      <c r="AH34" s="800">
        <f>'7 -TEC'!CV69</f>
        <v>20086787.392397214</v>
      </c>
      <c r="AI34" s="800">
        <f>'7 -TEC'!CY69</f>
        <v>7561879.3746629898</v>
      </c>
      <c r="AJ34" s="800">
        <f>'7 -TEC'!DB69</f>
        <v>5585110.6478424501</v>
      </c>
      <c r="AK34" s="800">
        <f>'7 -TEC'!DE69</f>
        <v>18329401.389425106</v>
      </c>
      <c r="AL34" s="800">
        <f>'7 -TEC'!DH69</f>
        <v>14698486.249469567</v>
      </c>
      <c r="AM34" s="800">
        <f>'7 -TEC'!DK69</f>
        <v>7644939.3919492606</v>
      </c>
      <c r="AN34" s="800">
        <f>'7 -TEC'!DN69</f>
        <v>4884264.8756134259</v>
      </c>
      <c r="AO34" s="800">
        <f>'7 -TEC'!DQ69</f>
        <v>9433963.1874662675</v>
      </c>
      <c r="AP34" s="800">
        <f>'7 -TEC'!DT69</f>
        <v>6320198.9978499161</v>
      </c>
      <c r="AQ34" s="800">
        <f>'7 -TEC'!DW69</f>
        <v>6320198.9978499161</v>
      </c>
      <c r="AR34" s="800">
        <f>'7 -TEC'!DZ69</f>
        <v>6142767.3796610115</v>
      </c>
      <c r="AS34" s="800">
        <f>'7 -TEC'!EC69</f>
        <v>6142767.2596872412</v>
      </c>
      <c r="AT34" s="800">
        <f>'7 -TEC'!EF69</f>
        <v>3507445.3177019847</v>
      </c>
      <c r="AU34" s="800">
        <f>'7 -TEC'!EI69</f>
        <v>2801044.1801286363</v>
      </c>
      <c r="AV34" s="800">
        <f>'7 -TEC'!EL69</f>
        <v>3121749.9057329195</v>
      </c>
      <c r="AW34" s="800">
        <f>'7 -TEC'!EO69</f>
        <v>3121749.9057329195</v>
      </c>
      <c r="AX34" s="800">
        <f>'7 -TEC'!ER69</f>
        <v>994130.37781922554</v>
      </c>
      <c r="AY34" s="800">
        <f>'7 -TEC'!EU69</f>
        <v>994103.56210159056</v>
      </c>
      <c r="AZ34" s="800">
        <f>'7 -TEC'!EX69</f>
        <v>3939722.5007693786</v>
      </c>
      <c r="BA34" s="800">
        <f>'7 -TEC'!FA69</f>
        <v>1697622.9486604901</v>
      </c>
      <c r="BB34" s="800">
        <f>'7 -TEC'!FD69</f>
        <v>1320594.8119925177</v>
      </c>
      <c r="BC34" s="800">
        <f>'7 -TEC'!FG69</f>
        <v>2145003.0943204099</v>
      </c>
      <c r="BD34" s="800">
        <f>'7 -TEC'!FJ69</f>
        <v>4943628.910004274</v>
      </c>
      <c r="BE34" s="800">
        <f>'7 -TEC'!FM69</f>
        <v>3535865.0423475141</v>
      </c>
      <c r="BF34" s="800">
        <f>'7 -TEC'!FS69</f>
        <v>122966.60567621168</v>
      </c>
      <c r="BG34" s="800">
        <f>'7 -TEC'!FV69</f>
        <v>2567335.396994018</v>
      </c>
      <c r="BH34" s="800">
        <f>'7 -TEC'!FY69</f>
        <v>18305678.185589623</v>
      </c>
      <c r="BI34" s="800">
        <f>'7 -TEC'!GB69</f>
        <v>2583419.4200532022</v>
      </c>
      <c r="BJ34" s="800">
        <f>'7 -TEC'!GE69</f>
        <v>119963.94908551133</v>
      </c>
      <c r="BK34" s="800">
        <f>'7 -TEC'!GH69</f>
        <v>491170.91547942325</v>
      </c>
      <c r="BL34" s="800">
        <f>'7 -TEC'!GK69</f>
        <v>3820196.69072892</v>
      </c>
      <c r="BM34" s="800">
        <f>'7 -TEC'!GN69</f>
        <v>501300.82664600707</v>
      </c>
      <c r="BN34" s="800">
        <f>'7 -TEC'!GQ69</f>
        <v>10102187.518823037</v>
      </c>
      <c r="BO34" s="800">
        <f>'7 -TEC'!GT69</f>
        <v>6405834.3348028921</v>
      </c>
      <c r="BP34" s="800">
        <f>'7 -TEC'!GW69</f>
        <v>953079.69537423865</v>
      </c>
      <c r="BQ34" s="800">
        <f>'7 -TEC'!GZ69</f>
        <v>6776954.7586283004</v>
      </c>
      <c r="BR34" s="800">
        <f>'7 -TEC'!HC69</f>
        <v>4574715.0822708402</v>
      </c>
      <c r="BS34" s="800">
        <f>'7 -TEC'!HF69</f>
        <v>8821824.9045465048</v>
      </c>
      <c r="BT34" s="800">
        <f>'7 -TEC'!HI69</f>
        <v>1725514.2752940515</v>
      </c>
      <c r="BU34" s="800">
        <f>'7 -TEC'!HL69</f>
        <v>377575.04466136714</v>
      </c>
      <c r="BV34" s="800">
        <f>'7 -TEC'!HO69</f>
        <v>235294.65470927529</v>
      </c>
      <c r="BW34" s="800">
        <f>'7 -TEC'!HR69</f>
        <v>641951.74097073206</v>
      </c>
      <c r="BX34" s="800">
        <f>'7 -TEC'!HU69</f>
        <v>484282.88436894311</v>
      </c>
      <c r="BY34" s="800">
        <f>'7 -TEC'!HX69</f>
        <v>1672767.0351537901</v>
      </c>
      <c r="BZ34" s="800">
        <f>'7 -TEC'!IA69</f>
        <v>324321.93013302726</v>
      </c>
      <c r="CA34" s="800">
        <f>'7 -TEC'!ID69</f>
        <v>235294.65470927529</v>
      </c>
      <c r="CB34" s="800">
        <f>'7 -TEC'!IG69</f>
        <v>189882.07787355315</v>
      </c>
      <c r="CC34" s="800">
        <f>'7 -TEC'!IJ69</f>
        <v>450867.31264474965</v>
      </c>
      <c r="CD34" s="800">
        <f>'7 -TEC'!IM69</f>
        <v>484282.88436894311</v>
      </c>
      <c r="CE34" s="1248">
        <v>0</v>
      </c>
      <c r="CF34" s="1248">
        <v>0</v>
      </c>
      <c r="CG34" s="1248">
        <v>0</v>
      </c>
      <c r="CH34" s="1248">
        <v>0</v>
      </c>
      <c r="CI34" s="1248">
        <v>0</v>
      </c>
      <c r="CJ34" s="1248">
        <v>0</v>
      </c>
      <c r="CK34" s="1248">
        <v>0</v>
      </c>
      <c r="CL34" s="1248">
        <v>0</v>
      </c>
      <c r="CM34" s="1248">
        <v>0</v>
      </c>
      <c r="CN34" s="1248">
        <v>0</v>
      </c>
      <c r="CO34" s="1248">
        <v>0</v>
      </c>
      <c r="CP34" s="1248">
        <v>0</v>
      </c>
      <c r="CQ34" s="1248">
        <v>0</v>
      </c>
      <c r="CR34" s="1248">
        <v>0</v>
      </c>
      <c r="CS34" s="1248">
        <v>0</v>
      </c>
      <c r="CT34" s="1248">
        <v>0</v>
      </c>
      <c r="CU34" s="1248">
        <v>0</v>
      </c>
      <c r="CV34" s="1248">
        <v>0</v>
      </c>
    </row>
    <row r="35" spans="1:103" s="814" customFormat="1">
      <c r="A35" s="1214"/>
      <c r="B35" s="628"/>
      <c r="C35" s="812"/>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c r="BC35" s="812"/>
      <c r="BD35" s="812"/>
      <c r="BE35" s="812"/>
      <c r="BF35" s="812"/>
      <c r="BG35" s="812"/>
      <c r="BH35" s="812"/>
      <c r="BI35" s="812"/>
      <c r="BJ35" s="812"/>
      <c r="BK35" s="812"/>
      <c r="BL35" s="812"/>
      <c r="BM35" s="812"/>
      <c r="BN35" s="812"/>
      <c r="BO35" s="812"/>
      <c r="BP35" s="812"/>
      <c r="BQ35" s="812"/>
      <c r="BR35" s="812"/>
      <c r="BS35" s="812"/>
      <c r="BT35" s="812"/>
      <c r="BU35" s="812"/>
      <c r="BV35" s="812"/>
      <c r="BW35" s="812"/>
      <c r="BX35" s="812"/>
      <c r="BY35" s="812"/>
      <c r="BZ35" s="812"/>
      <c r="CA35" s="812"/>
      <c r="CB35" s="812"/>
      <c r="CC35" s="812"/>
      <c r="CD35" s="812"/>
      <c r="CE35" s="812"/>
      <c r="CF35" s="812"/>
      <c r="CG35" s="812"/>
      <c r="CH35" s="812"/>
      <c r="CI35" s="812"/>
      <c r="CJ35" s="812"/>
      <c r="CK35" s="812"/>
      <c r="CL35" s="812"/>
      <c r="CM35" s="812"/>
      <c r="CN35" s="812"/>
      <c r="CO35" s="812"/>
      <c r="CP35" s="812"/>
      <c r="CQ35" s="812"/>
      <c r="CR35" s="812"/>
      <c r="CS35" s="812"/>
      <c r="CT35" s="812"/>
      <c r="CU35" s="812"/>
      <c r="CV35" s="812"/>
    </row>
    <row r="36" spans="1:103" s="814" customFormat="1" ht="18" customHeight="1">
      <c r="A36" s="1219"/>
      <c r="B36" s="628"/>
      <c r="C36" s="812"/>
      <c r="D36" s="812"/>
      <c r="E36" s="812"/>
      <c r="F36" s="812"/>
      <c r="G36" s="812"/>
      <c r="H36" s="812"/>
      <c r="I36" s="812"/>
      <c r="J36" s="812"/>
      <c r="K36" s="812"/>
      <c r="L36" s="812"/>
      <c r="M36" s="812"/>
      <c r="N36" s="812"/>
      <c r="O36" s="812"/>
      <c r="P36" s="812"/>
      <c r="Q36" s="812"/>
      <c r="R36" s="812"/>
      <c r="S36" s="812"/>
      <c r="T36" s="812"/>
      <c r="U36" s="812"/>
      <c r="V36" s="812"/>
      <c r="W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2"/>
      <c r="AY36" s="812"/>
      <c r="AZ36" s="812"/>
      <c r="BA36" s="812"/>
      <c r="BB36" s="812"/>
      <c r="BC36" s="812"/>
      <c r="BD36" s="812"/>
      <c r="BE36" s="812"/>
      <c r="BF36" s="812"/>
      <c r="BG36" s="812"/>
      <c r="BH36" s="812"/>
      <c r="BI36" s="812"/>
      <c r="BJ36" s="812"/>
      <c r="BK36" s="812"/>
      <c r="BL36" s="812"/>
      <c r="BM36" s="812"/>
      <c r="BN36" s="812"/>
      <c r="BO36" s="812"/>
      <c r="BP36" s="812"/>
      <c r="BQ36" s="812"/>
      <c r="BR36" s="812"/>
      <c r="BS36" s="812"/>
      <c r="BT36" s="812"/>
      <c r="BU36" s="812"/>
      <c r="BV36" s="812"/>
      <c r="BW36" s="812"/>
      <c r="BX36" s="812"/>
      <c r="BY36" s="812"/>
      <c r="BZ36" s="812"/>
      <c r="CA36" s="812"/>
      <c r="CB36" s="812"/>
      <c r="CC36" s="812"/>
      <c r="CD36" s="812"/>
      <c r="CE36" s="812"/>
      <c r="CF36" s="812"/>
      <c r="CG36" s="812"/>
      <c r="CH36" s="812"/>
      <c r="CI36" s="812"/>
      <c r="CJ36" s="812"/>
      <c r="CK36" s="812"/>
      <c r="CL36" s="812"/>
      <c r="CM36" s="812"/>
      <c r="CN36" s="812"/>
      <c r="CO36" s="812"/>
      <c r="CP36" s="812"/>
      <c r="CQ36" s="812"/>
      <c r="CR36" s="812"/>
      <c r="CS36" s="812"/>
      <c r="CT36" s="812"/>
      <c r="CU36" s="812"/>
      <c r="CV36" s="812"/>
    </row>
    <row r="37" spans="1:103" s="814" customFormat="1" ht="18" customHeight="1" thickBot="1">
      <c r="A37" s="1220"/>
      <c r="B37" s="628"/>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628"/>
      <c r="BA37" s="628"/>
      <c r="BB37" s="628"/>
      <c r="BC37" s="628"/>
      <c r="BD37" s="628"/>
      <c r="BE37" s="628"/>
      <c r="BF37" s="628"/>
      <c r="BG37" s="628"/>
      <c r="BH37" s="628"/>
      <c r="BI37" s="628"/>
      <c r="BJ37" s="628"/>
      <c r="BK37" s="628"/>
      <c r="BL37" s="628"/>
      <c r="BM37" s="628"/>
      <c r="BN37" s="628"/>
      <c r="BO37" s="628"/>
      <c r="BP37" s="628"/>
      <c r="BQ37" s="628"/>
      <c r="BR37" s="628"/>
      <c r="BS37" s="628"/>
      <c r="BT37" s="628"/>
      <c r="BU37" s="628"/>
      <c r="BV37" s="628"/>
      <c r="BW37" s="628"/>
      <c r="BX37" s="628"/>
      <c r="BY37" s="628"/>
      <c r="BZ37" s="628"/>
      <c r="CA37" s="628"/>
      <c r="CB37" s="628"/>
      <c r="CC37" s="628"/>
      <c r="CD37" s="628"/>
      <c r="CE37" s="628"/>
      <c r="CF37" s="628"/>
      <c r="CG37" s="628"/>
      <c r="CH37" s="628"/>
      <c r="CI37" s="628"/>
      <c r="CJ37" s="628"/>
      <c r="CK37" s="628"/>
      <c r="CL37" s="628"/>
      <c r="CM37" s="628"/>
      <c r="CN37" s="628"/>
      <c r="CO37" s="628"/>
      <c r="CP37" s="628"/>
      <c r="CQ37" s="628"/>
      <c r="CR37" s="628"/>
      <c r="CS37" s="628"/>
      <c r="CT37" s="628"/>
      <c r="CU37" s="628"/>
      <c r="CV37" s="628"/>
    </row>
    <row r="38" spans="1:103" s="814" customFormat="1" ht="24" customHeight="1" thickBot="1">
      <c r="A38" s="1217"/>
      <c r="B38" s="1437" t="s">
        <v>984</v>
      </c>
      <c r="C38" s="1435"/>
      <c r="D38" s="1435"/>
      <c r="E38" s="1435"/>
      <c r="F38" s="1435"/>
      <c r="G38" s="1435"/>
      <c r="H38" s="1435"/>
      <c r="I38" s="1435"/>
      <c r="J38" s="1435"/>
      <c r="K38" s="1435"/>
      <c r="L38" s="1435"/>
      <c r="M38" s="1435"/>
      <c r="N38" s="1435"/>
      <c r="O38" s="1435"/>
      <c r="P38" s="1437" t="s">
        <v>984</v>
      </c>
      <c r="Q38" s="1435"/>
      <c r="R38" s="1435"/>
      <c r="S38" s="1435"/>
      <c r="T38" s="1435"/>
      <c r="U38" s="1435"/>
      <c r="V38" s="1435"/>
      <c r="W38" s="1435"/>
      <c r="X38" s="1435"/>
      <c r="Y38" s="1435"/>
      <c r="Z38" s="1435"/>
      <c r="AA38" s="1435"/>
      <c r="AB38" s="1435"/>
      <c r="AC38" s="1435"/>
      <c r="AD38" s="1437" t="s">
        <v>984</v>
      </c>
      <c r="AE38" s="1435"/>
      <c r="AF38" s="1435"/>
      <c r="AG38" s="1435"/>
      <c r="AH38" s="1435"/>
      <c r="AI38" s="1435"/>
      <c r="AJ38" s="1435"/>
      <c r="AK38" s="1435"/>
      <c r="AL38" s="1435"/>
      <c r="AM38" s="1435"/>
      <c r="AN38" s="1435"/>
      <c r="AO38" s="1435"/>
      <c r="AP38" s="1435"/>
      <c r="AQ38" s="1435"/>
      <c r="AR38" s="1437" t="s">
        <v>984</v>
      </c>
      <c r="AS38" s="1435"/>
      <c r="AT38" s="1435"/>
      <c r="AU38" s="1435"/>
      <c r="AV38" s="1435"/>
      <c r="AW38" s="1435"/>
      <c r="AX38" s="1435"/>
      <c r="AY38" s="1435"/>
      <c r="AZ38" s="1435"/>
      <c r="BA38" s="1435"/>
      <c r="BB38" s="1435"/>
      <c r="BC38" s="1435"/>
      <c r="BD38" s="1435"/>
      <c r="BE38" s="1435"/>
      <c r="BF38" s="1437" t="s">
        <v>984</v>
      </c>
      <c r="BG38" s="1435"/>
      <c r="BH38" s="1435"/>
      <c r="BI38" s="1435"/>
      <c r="BJ38" s="1435"/>
      <c r="BK38" s="1435"/>
      <c r="BL38" s="1435"/>
      <c r="BM38" s="1435"/>
      <c r="BN38" s="1435"/>
      <c r="BO38" s="1435"/>
      <c r="BP38" s="1435"/>
      <c r="BQ38" s="1435"/>
      <c r="BR38" s="1435"/>
      <c r="BS38" s="1435"/>
      <c r="BT38" s="1437" t="s">
        <v>984</v>
      </c>
      <c r="BU38" s="1435"/>
      <c r="BV38" s="1435"/>
      <c r="BW38" s="1435"/>
      <c r="BX38" s="1435"/>
      <c r="BY38" s="1435"/>
      <c r="BZ38" s="1435"/>
      <c r="CA38" s="1435"/>
      <c r="CB38" s="1435"/>
      <c r="CC38" s="1435"/>
      <c r="CD38" s="1435"/>
      <c r="CE38" s="1435"/>
      <c r="CF38" s="1395"/>
      <c r="CG38" s="1395"/>
      <c r="CH38" s="1435" t="s">
        <v>1081</v>
      </c>
      <c r="CI38" s="1435"/>
      <c r="CJ38" s="1435"/>
      <c r="CK38" s="1435"/>
      <c r="CL38" s="1435"/>
      <c r="CM38" s="1435"/>
      <c r="CN38" s="1435"/>
      <c r="CO38" s="1435"/>
      <c r="CP38" s="1435"/>
      <c r="CQ38" s="1435"/>
      <c r="CR38" s="1435"/>
      <c r="CS38" s="1435"/>
      <c r="CT38" s="1435"/>
      <c r="CU38" s="1435"/>
      <c r="CV38" s="1435"/>
    </row>
    <row r="39" spans="1:103" s="814" customFormat="1" ht="236.25" thickBot="1">
      <c r="A39" s="1218"/>
      <c r="B39" s="813" t="s">
        <v>327</v>
      </c>
      <c r="C39" s="813" t="s">
        <v>343</v>
      </c>
      <c r="D39" s="813" t="s">
        <v>395</v>
      </c>
      <c r="E39" s="813" t="s">
        <v>344</v>
      </c>
      <c r="F39" s="813" t="s">
        <v>345</v>
      </c>
      <c r="G39" s="813" t="s">
        <v>346</v>
      </c>
      <c r="H39" s="813" t="s">
        <v>226</v>
      </c>
      <c r="I39" s="813" t="s">
        <v>394</v>
      </c>
      <c r="J39" s="813" t="s">
        <v>163</v>
      </c>
      <c r="K39" s="813" t="s">
        <v>430</v>
      </c>
      <c r="L39" s="813" t="s">
        <v>61</v>
      </c>
      <c r="M39" s="813" t="s">
        <v>62</v>
      </c>
      <c r="N39" s="813" t="s">
        <v>328</v>
      </c>
      <c r="O39" s="813" t="s">
        <v>691</v>
      </c>
      <c r="P39" s="813" t="s">
        <v>331</v>
      </c>
      <c r="Q39" s="813" t="s">
        <v>566</v>
      </c>
      <c r="R39" s="813" t="s">
        <v>314</v>
      </c>
      <c r="S39" s="813" t="s">
        <v>315</v>
      </c>
      <c r="T39" s="813" t="s">
        <v>686</v>
      </c>
      <c r="U39" s="813" t="s">
        <v>564</v>
      </c>
      <c r="V39" s="813" t="s">
        <v>675</v>
      </c>
      <c r="W39" s="813" t="s">
        <v>726</v>
      </c>
      <c r="X39" s="813" t="s">
        <v>685</v>
      </c>
      <c r="Y39" s="813" t="s">
        <v>690</v>
      </c>
      <c r="Z39" s="813" t="s">
        <v>679</v>
      </c>
      <c r="AA39" s="813" t="s">
        <v>567</v>
      </c>
      <c r="AB39" s="813" t="s">
        <v>680</v>
      </c>
      <c r="AC39" s="813" t="s">
        <v>565</v>
      </c>
      <c r="AD39" s="813" t="s">
        <v>682</v>
      </c>
      <c r="AE39" s="813" t="s">
        <v>738</v>
      </c>
      <c r="AF39" s="813" t="s">
        <v>677</v>
      </c>
      <c r="AG39" s="813" t="s">
        <v>705</v>
      </c>
      <c r="AH39" s="813" t="s">
        <v>700</v>
      </c>
      <c r="AI39" s="813" t="s">
        <v>763</v>
      </c>
      <c r="AJ39" s="813" t="s">
        <v>762</v>
      </c>
      <c r="AK39" s="813" t="s">
        <v>744</v>
      </c>
      <c r="AL39" s="813" t="s">
        <v>766</v>
      </c>
      <c r="AM39" s="813" t="s">
        <v>768</v>
      </c>
      <c r="AN39" s="813" t="s">
        <v>739</v>
      </c>
      <c r="AO39" s="813" t="s">
        <v>706</v>
      </c>
      <c r="AP39" s="813" t="s">
        <v>707</v>
      </c>
      <c r="AQ39" s="813" t="s">
        <v>709</v>
      </c>
      <c r="AR39" s="813" t="s">
        <v>740</v>
      </c>
      <c r="AS39" s="813" t="s">
        <v>741</v>
      </c>
      <c r="AT39" s="813" t="s">
        <v>764</v>
      </c>
      <c r="AU39" s="813" t="s">
        <v>771</v>
      </c>
      <c r="AV39" s="813" t="s">
        <v>708</v>
      </c>
      <c r="AW39" s="813" t="s">
        <v>765</v>
      </c>
      <c r="AX39" s="813" t="s">
        <v>742</v>
      </c>
      <c r="AY39" s="813" t="s">
        <v>743</v>
      </c>
      <c r="AZ39" s="813" t="s">
        <v>710</v>
      </c>
      <c r="BA39" s="813" t="s">
        <v>775</v>
      </c>
      <c r="BB39" s="813" t="s">
        <v>724</v>
      </c>
      <c r="BC39" s="813" t="s">
        <v>728</v>
      </c>
      <c r="BD39" s="813" t="s">
        <v>702</v>
      </c>
      <c r="BE39" s="813" t="s">
        <v>723</v>
      </c>
      <c r="BF39" s="813" t="s">
        <v>773</v>
      </c>
      <c r="BG39" s="813" t="s">
        <v>777</v>
      </c>
      <c r="BH39" s="813" t="s">
        <v>778</v>
      </c>
      <c r="BI39" s="813" t="s">
        <v>779</v>
      </c>
      <c r="BJ39" s="813" t="s">
        <v>993</v>
      </c>
      <c r="BK39" s="813" t="s">
        <v>994</v>
      </c>
      <c r="BL39" s="813" t="s">
        <v>990</v>
      </c>
      <c r="BM39" s="813" t="s">
        <v>991</v>
      </c>
      <c r="BN39" s="813" t="s">
        <v>1148</v>
      </c>
      <c r="BO39" s="813" t="s">
        <v>1149</v>
      </c>
      <c r="BP39" s="813" t="s">
        <v>1057</v>
      </c>
      <c r="BQ39" s="813" t="s">
        <v>1043</v>
      </c>
      <c r="BR39" s="813" t="s">
        <v>1044</v>
      </c>
      <c r="BS39" s="813" t="s">
        <v>1045</v>
      </c>
      <c r="BT39" s="813" t="s">
        <v>1046</v>
      </c>
      <c r="BU39" s="813" t="s">
        <v>1047</v>
      </c>
      <c r="BV39" s="813" t="s">
        <v>1048</v>
      </c>
      <c r="BW39" s="813" t="s">
        <v>1049</v>
      </c>
      <c r="BX39" s="813" t="s">
        <v>1050</v>
      </c>
      <c r="BY39" s="813" t="s">
        <v>1051</v>
      </c>
      <c r="BZ39" s="813" t="s">
        <v>1052</v>
      </c>
      <c r="CA39" s="813" t="s">
        <v>1053</v>
      </c>
      <c r="CB39" s="813" t="s">
        <v>1054</v>
      </c>
      <c r="CC39" s="813" t="s">
        <v>1055</v>
      </c>
      <c r="CD39" s="813" t="s">
        <v>1056</v>
      </c>
      <c r="CE39" s="813" t="s">
        <v>714</v>
      </c>
      <c r="CF39" s="813" t="s">
        <v>786</v>
      </c>
      <c r="CG39" s="813" t="s">
        <v>785</v>
      </c>
      <c r="CH39" s="813" t="s">
        <v>715</v>
      </c>
      <c r="CI39" s="813" t="s">
        <v>716</v>
      </c>
      <c r="CJ39" s="813" t="s">
        <v>717</v>
      </c>
      <c r="CK39" s="813" t="s">
        <v>718</v>
      </c>
      <c r="CL39" s="813" t="s">
        <v>719</v>
      </c>
      <c r="CM39" s="813" t="s">
        <v>783</v>
      </c>
      <c r="CN39" s="813" t="s">
        <v>787</v>
      </c>
      <c r="CO39" s="813" t="s">
        <v>725</v>
      </c>
      <c r="CP39" s="813" t="s">
        <v>784</v>
      </c>
      <c r="CQ39" s="813" t="s">
        <v>720</v>
      </c>
      <c r="CR39" s="813" t="s">
        <v>722</v>
      </c>
      <c r="CS39" s="813" t="s">
        <v>772</v>
      </c>
      <c r="CT39" s="813" t="s">
        <v>721</v>
      </c>
      <c r="CU39" s="813" t="s">
        <v>712</v>
      </c>
      <c r="CV39" s="813" t="s">
        <v>713</v>
      </c>
    </row>
    <row r="40" spans="1:103" s="814" customFormat="1" ht="24" thickBot="1">
      <c r="A40" s="1214"/>
      <c r="B40" s="1249">
        <f>SUM(C40:CV40)</f>
        <v>526176658</v>
      </c>
      <c r="C40" s="800">
        <v>1953369</v>
      </c>
      <c r="D40" s="800">
        <v>793960</v>
      </c>
      <c r="E40" s="800">
        <v>8506133</v>
      </c>
      <c r="F40" s="800">
        <v>2157095</v>
      </c>
      <c r="G40" s="800">
        <v>2738764</v>
      </c>
      <c r="H40" s="800">
        <v>2639774</v>
      </c>
      <c r="I40" s="800">
        <v>1614339</v>
      </c>
      <c r="J40" s="800">
        <v>705757</v>
      </c>
      <c r="K40" s="800">
        <v>2160233</v>
      </c>
      <c r="L40" s="800">
        <v>2771</v>
      </c>
      <c r="M40" s="800">
        <v>973247</v>
      </c>
      <c r="N40" s="800">
        <v>2214984</v>
      </c>
      <c r="O40" s="800">
        <v>2300157</v>
      </c>
      <c r="P40" s="800">
        <v>8441111</v>
      </c>
      <c r="Q40" s="800">
        <v>1580774</v>
      </c>
      <c r="R40" s="800">
        <v>2043862</v>
      </c>
      <c r="S40" s="800">
        <v>704894</v>
      </c>
      <c r="T40" s="800">
        <v>5107695</v>
      </c>
      <c r="U40" s="800">
        <v>1779404</v>
      </c>
      <c r="V40" s="800">
        <v>2441551</v>
      </c>
      <c r="W40" s="800">
        <v>7790721</v>
      </c>
      <c r="X40" s="800">
        <v>8335470</v>
      </c>
      <c r="Y40" s="800">
        <v>1303530</v>
      </c>
      <c r="Z40" s="800">
        <v>660864</v>
      </c>
      <c r="AA40" s="800">
        <v>4848227</v>
      </c>
      <c r="AB40" s="800">
        <v>87438438</v>
      </c>
      <c r="AC40" s="800">
        <v>40377399</v>
      </c>
      <c r="AD40" s="800">
        <v>51158369</v>
      </c>
      <c r="AE40" s="800">
        <v>41512081</v>
      </c>
      <c r="AF40" s="800">
        <v>73990538</v>
      </c>
      <c r="AG40" s="800">
        <v>0</v>
      </c>
      <c r="AH40" s="800">
        <v>21470382</v>
      </c>
      <c r="AI40" s="800">
        <v>6824760</v>
      </c>
      <c r="AJ40" s="800">
        <v>4648728</v>
      </c>
      <c r="AK40" s="800">
        <v>15752824</v>
      </c>
      <c r="AL40" s="800">
        <v>10529391</v>
      </c>
      <c r="AM40" s="800">
        <v>5038025</v>
      </c>
      <c r="AN40" s="800">
        <v>4592318</v>
      </c>
      <c r="AO40" s="800">
        <v>7365226</v>
      </c>
      <c r="AP40" s="800">
        <v>5721000</v>
      </c>
      <c r="AQ40" s="800">
        <v>5721000</v>
      </c>
      <c r="AR40" s="800">
        <v>5578331</v>
      </c>
      <c r="AS40" s="800">
        <v>5578331</v>
      </c>
      <c r="AT40" s="800">
        <v>3734130</v>
      </c>
      <c r="AU40" s="800">
        <v>0</v>
      </c>
      <c r="AV40" s="800">
        <v>3303681</v>
      </c>
      <c r="AW40" s="800">
        <v>3303681</v>
      </c>
      <c r="AX40" s="800">
        <v>1890122</v>
      </c>
      <c r="AY40" s="800">
        <v>1890095</v>
      </c>
      <c r="AZ40" s="800">
        <v>2404813</v>
      </c>
      <c r="BA40" s="800">
        <v>0</v>
      </c>
      <c r="BB40" s="800">
        <v>1407364</v>
      </c>
      <c r="BC40" s="800">
        <v>2284765</v>
      </c>
      <c r="BD40" s="800">
        <v>5123159</v>
      </c>
      <c r="BE40" s="800">
        <v>3769058</v>
      </c>
      <c r="BF40" s="800">
        <v>131053</v>
      </c>
      <c r="BG40" s="800">
        <v>2009945</v>
      </c>
      <c r="BH40" s="800">
        <v>11848761</v>
      </c>
      <c r="BI40" s="800">
        <v>1869286</v>
      </c>
      <c r="BJ40" s="1248">
        <v>0</v>
      </c>
      <c r="BK40" s="1248">
        <v>0</v>
      </c>
      <c r="BL40" s="1248">
        <v>0</v>
      </c>
      <c r="BM40" s="1248">
        <v>0</v>
      </c>
      <c r="BN40" s="1248">
        <v>0</v>
      </c>
      <c r="BO40" s="1248">
        <v>0</v>
      </c>
      <c r="BP40" s="1248">
        <v>0</v>
      </c>
      <c r="BQ40" s="1248">
        <v>0</v>
      </c>
      <c r="BR40" s="1248">
        <v>0</v>
      </c>
      <c r="BS40" s="1248">
        <v>0</v>
      </c>
      <c r="BT40" s="1248">
        <v>0</v>
      </c>
      <c r="BU40" s="1248">
        <v>0</v>
      </c>
      <c r="BV40" s="1248">
        <v>0</v>
      </c>
      <c r="BW40" s="1248">
        <v>0</v>
      </c>
      <c r="BX40" s="1248">
        <v>0</v>
      </c>
      <c r="BY40" s="1248">
        <v>0</v>
      </c>
      <c r="BZ40" s="1248">
        <v>0</v>
      </c>
      <c r="CA40" s="1248">
        <v>0</v>
      </c>
      <c r="CB40" s="1248">
        <v>0</v>
      </c>
      <c r="CC40" s="1248">
        <v>0</v>
      </c>
      <c r="CD40" s="1248">
        <v>0</v>
      </c>
      <c r="CE40" s="800">
        <v>15052</v>
      </c>
      <c r="CF40" s="800">
        <v>855590</v>
      </c>
      <c r="CG40" s="800">
        <v>459606</v>
      </c>
      <c r="CH40" s="800">
        <v>3262961</v>
      </c>
      <c r="CI40" s="800">
        <v>3681896</v>
      </c>
      <c r="CJ40" s="800">
        <v>2296570</v>
      </c>
      <c r="CK40" s="800">
        <v>917013</v>
      </c>
      <c r="CL40" s="800">
        <v>2282447</v>
      </c>
      <c r="CM40" s="800">
        <v>17100</v>
      </c>
      <c r="CN40" s="800">
        <v>17100</v>
      </c>
      <c r="CO40" s="800">
        <v>4988</v>
      </c>
      <c r="CP40" s="800">
        <v>4988</v>
      </c>
      <c r="CQ40" s="800">
        <v>72710</v>
      </c>
      <c r="CR40" s="800">
        <v>11268</v>
      </c>
      <c r="CS40" s="800">
        <v>5145</v>
      </c>
      <c r="CT40" s="800">
        <v>81</v>
      </c>
      <c r="CU40" s="800">
        <v>61</v>
      </c>
      <c r="CV40" s="800">
        <v>206342</v>
      </c>
    </row>
    <row r="41" spans="1:103" s="814" customFormat="1">
      <c r="A41" s="1214"/>
      <c r="B41" s="812"/>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2"/>
      <c r="AM41" s="812"/>
      <c r="AN41" s="812"/>
      <c r="AO41" s="812"/>
      <c r="AP41" s="812"/>
      <c r="AQ41" s="812"/>
      <c r="AR41" s="812"/>
      <c r="AS41" s="812"/>
      <c r="AT41" s="812"/>
      <c r="AU41" s="812"/>
      <c r="AV41" s="812"/>
      <c r="AW41" s="812"/>
      <c r="AX41" s="812"/>
      <c r="AY41" s="812"/>
      <c r="AZ41" s="812"/>
      <c r="BA41" s="812"/>
      <c r="BB41" s="812"/>
      <c r="BC41" s="812"/>
      <c r="BD41" s="812"/>
      <c r="BE41" s="812"/>
      <c r="BF41" s="812"/>
      <c r="BG41" s="812"/>
      <c r="BH41" s="812"/>
      <c r="BI41" s="812"/>
      <c r="BJ41" s="812"/>
      <c r="BK41" s="812"/>
      <c r="BL41" s="812"/>
      <c r="BM41" s="812"/>
      <c r="BN41" s="812"/>
      <c r="BO41" s="812"/>
      <c r="BP41" s="812"/>
      <c r="BQ41" s="812"/>
      <c r="BR41" s="812"/>
      <c r="BS41" s="812"/>
      <c r="BT41" s="812"/>
      <c r="BU41" s="812"/>
      <c r="BV41" s="812"/>
      <c r="BW41" s="812"/>
      <c r="BX41" s="812"/>
      <c r="BY41" s="812"/>
      <c r="BZ41" s="812"/>
      <c r="CA41" s="812"/>
      <c r="CB41" s="812"/>
      <c r="CC41" s="812"/>
      <c r="CD41" s="812"/>
      <c r="CE41" s="812"/>
      <c r="CF41" s="812"/>
      <c r="CG41" s="812"/>
      <c r="CH41" s="812"/>
      <c r="CI41" s="812"/>
      <c r="CJ41" s="812"/>
      <c r="CK41" s="812"/>
      <c r="CL41" s="812"/>
      <c r="CM41" s="812"/>
      <c r="CN41" s="812"/>
      <c r="CO41" s="812"/>
      <c r="CP41" s="812"/>
      <c r="CQ41" s="812"/>
      <c r="CR41" s="812"/>
      <c r="CS41" s="812"/>
      <c r="CT41" s="812"/>
      <c r="CU41" s="812"/>
      <c r="CV41" s="812"/>
      <c r="CW41" s="812"/>
      <c r="CX41" s="812"/>
      <c r="CY41" s="812"/>
    </row>
    <row r="42" spans="1:103" s="814" customFormat="1">
      <c r="A42" s="1214"/>
      <c r="B42" s="628"/>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2"/>
      <c r="AY42" s="812"/>
      <c r="AZ42" s="812"/>
      <c r="BA42" s="812"/>
      <c r="BB42" s="812"/>
      <c r="BC42" s="812"/>
      <c r="BD42" s="812"/>
      <c r="BE42" s="812"/>
      <c r="BF42" s="812"/>
      <c r="BG42" s="812"/>
      <c r="BH42" s="812"/>
      <c r="BI42" s="812"/>
      <c r="BJ42" s="812"/>
      <c r="BK42" s="812"/>
      <c r="BL42" s="812"/>
      <c r="BM42" s="812"/>
      <c r="BN42" s="812"/>
      <c r="BO42" s="812"/>
      <c r="BP42" s="812"/>
      <c r="BQ42" s="812"/>
      <c r="BR42" s="812"/>
      <c r="BS42" s="812"/>
      <c r="BT42" s="812"/>
      <c r="BU42" s="812"/>
      <c r="BV42" s="812"/>
      <c r="BW42" s="812"/>
      <c r="BX42" s="812"/>
      <c r="BY42" s="812"/>
      <c r="BZ42" s="812"/>
      <c r="CA42" s="812"/>
      <c r="CB42" s="812"/>
      <c r="CC42" s="812"/>
      <c r="CD42" s="812"/>
      <c r="CE42" s="812"/>
      <c r="CF42" s="812"/>
      <c r="CG42" s="812"/>
      <c r="CH42" s="812"/>
      <c r="CI42" s="812"/>
      <c r="CJ42" s="812"/>
      <c r="CK42" s="812"/>
      <c r="CL42" s="812"/>
      <c r="CM42" s="812"/>
      <c r="CN42" s="812"/>
      <c r="CO42" s="812"/>
      <c r="CP42" s="812"/>
      <c r="CQ42" s="812"/>
      <c r="CR42" s="812"/>
      <c r="CS42" s="812"/>
      <c r="CT42" s="812"/>
      <c r="CU42" s="812"/>
      <c r="CV42" s="812"/>
      <c r="CW42" s="812"/>
      <c r="CX42" s="812"/>
      <c r="CY42" s="812"/>
    </row>
    <row r="43" spans="1:103" s="814" customFormat="1" ht="55.5" customHeight="1">
      <c r="A43" s="1214"/>
      <c r="B43" s="1196"/>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c r="AL43" s="1195"/>
      <c r="AM43" s="1195"/>
      <c r="AN43" s="1195"/>
      <c r="AO43" s="1195"/>
      <c r="AP43" s="1195"/>
      <c r="AQ43" s="1195"/>
      <c r="AR43" s="1195"/>
      <c r="AS43" s="1195"/>
      <c r="AT43" s="1195"/>
      <c r="AU43" s="1195"/>
      <c r="AV43" s="1195"/>
      <c r="AW43" s="1195"/>
      <c r="AX43" s="1195"/>
      <c r="AY43" s="1195"/>
      <c r="AZ43" s="1195"/>
      <c r="BA43" s="1195"/>
      <c r="BB43" s="1195"/>
      <c r="BC43" s="1195"/>
      <c r="BD43" s="1195"/>
      <c r="BE43" s="1195"/>
      <c r="BF43" s="1195"/>
      <c r="BG43" s="1195"/>
      <c r="BH43" s="1195"/>
      <c r="BI43" s="1195"/>
      <c r="BJ43" s="1195"/>
      <c r="BK43" s="1195"/>
      <c r="BL43" s="1195"/>
      <c r="BM43" s="1195"/>
      <c r="BN43" s="1195"/>
      <c r="BO43" s="1195"/>
      <c r="BP43" s="1195"/>
      <c r="BQ43" s="1195"/>
      <c r="BR43" s="1195"/>
      <c r="BS43" s="1195"/>
      <c r="BT43" s="1195"/>
      <c r="BU43" s="1195"/>
      <c r="BV43" s="1195"/>
      <c r="BW43" s="1195"/>
      <c r="BX43" s="1195"/>
      <c r="BY43" s="1195"/>
      <c r="BZ43" s="1195"/>
      <c r="CA43" s="1195"/>
      <c r="CB43" s="1195"/>
      <c r="CC43" s="1195"/>
      <c r="CD43" s="1195"/>
      <c r="CE43" s="1195"/>
      <c r="CF43" s="1195"/>
      <c r="CG43" s="1195"/>
      <c r="CH43" s="1195"/>
      <c r="CI43" s="1195"/>
      <c r="CJ43" s="1195"/>
      <c r="CK43" s="1195"/>
      <c r="CL43" s="1195"/>
      <c r="CM43" s="1195"/>
      <c r="CN43" s="1195"/>
      <c r="CO43" s="1195"/>
      <c r="CP43" s="1195"/>
      <c r="CQ43" s="1195"/>
      <c r="CR43" s="1195"/>
      <c r="CS43" s="1195"/>
      <c r="CT43" s="1195"/>
      <c r="CU43" s="1195"/>
      <c r="CV43" s="1195"/>
      <c r="CW43" s="1195"/>
      <c r="CX43" s="1195"/>
      <c r="CY43" s="1195"/>
    </row>
    <row r="44" spans="1:103" s="36" customFormat="1">
      <c r="A44" s="1215"/>
      <c r="B44" s="819"/>
      <c r="C44" s="819"/>
      <c r="D44" s="819"/>
      <c r="E44" s="776"/>
      <c r="F44" s="776"/>
      <c r="G44" s="776"/>
      <c r="H44" s="776"/>
      <c r="I44" s="776"/>
      <c r="J44" s="776"/>
      <c r="K44" s="776"/>
      <c r="L44" s="1236"/>
      <c r="M44" s="776"/>
      <c r="N44" s="776"/>
      <c r="O44" s="1373" t="s">
        <v>1187</v>
      </c>
      <c r="P44" s="776"/>
      <c r="R44" s="776"/>
      <c r="S44" s="776"/>
      <c r="T44" s="776"/>
      <c r="U44" s="776"/>
      <c r="V44" s="776"/>
      <c r="W44" s="776"/>
      <c r="X44" s="1236"/>
      <c r="Y44" s="776"/>
      <c r="Z44" s="776"/>
      <c r="AA44" s="776"/>
      <c r="AB44" s="776"/>
      <c r="AC44" s="1373" t="s">
        <v>1188</v>
      </c>
      <c r="AD44" s="776"/>
      <c r="AE44" s="776"/>
      <c r="AF44" s="776"/>
      <c r="AH44" s="776"/>
      <c r="AI44" s="776"/>
      <c r="AJ44" s="1236"/>
      <c r="AK44" s="776"/>
      <c r="AL44" s="776"/>
      <c r="AM44" s="776"/>
      <c r="AN44" s="776"/>
      <c r="AO44" s="776"/>
      <c r="AP44" s="776"/>
      <c r="AQ44" s="1373" t="s">
        <v>1189</v>
      </c>
      <c r="AR44" s="776"/>
      <c r="AS44" s="776"/>
      <c r="AT44" s="776"/>
      <c r="AU44" s="776"/>
      <c r="AV44" s="1236"/>
      <c r="AX44" s="776"/>
      <c r="AY44" s="213"/>
      <c r="AZ44" s="213"/>
      <c r="BA44" s="213"/>
      <c r="BB44" s="213"/>
      <c r="BC44" s="213"/>
      <c r="BD44" s="213"/>
      <c r="BE44" s="1373" t="s">
        <v>1190</v>
      </c>
      <c r="BF44" s="213"/>
      <c r="BG44" s="213"/>
      <c r="BH44" s="1236"/>
      <c r="BI44" s="213"/>
      <c r="BJ44" s="213"/>
      <c r="BK44" s="213"/>
      <c r="BL44" s="213"/>
      <c r="BM44" s="213"/>
      <c r="BN44" s="213"/>
      <c r="BO44" s="213"/>
      <c r="BP44" s="213"/>
      <c r="BQ44" s="213"/>
      <c r="BR44" s="213"/>
      <c r="BS44" s="1397" t="s">
        <v>1191</v>
      </c>
      <c r="BT44" s="213"/>
      <c r="BU44" s="1373"/>
      <c r="BV44" s="213"/>
      <c r="BW44" s="213"/>
      <c r="BX44" s="213"/>
      <c r="BY44" s="213"/>
      <c r="BZ44" s="213"/>
      <c r="CA44" s="213"/>
      <c r="CB44" s="213"/>
      <c r="CC44" s="213"/>
      <c r="CD44" s="213"/>
      <c r="CE44" s="1238"/>
      <c r="CG44" s="1397" t="s">
        <v>1192</v>
      </c>
      <c r="CI44" s="1373"/>
      <c r="CJ44" s="1356"/>
      <c r="CO44" s="1236"/>
      <c r="CQ44" s="1238"/>
      <c r="CT44" s="1238"/>
      <c r="CU44" s="1397" t="s">
        <v>1193</v>
      </c>
      <c r="CV44" s="1397"/>
    </row>
    <row r="45" spans="1:103" s="814" customFormat="1" ht="18" customHeight="1" thickBot="1">
      <c r="A45" s="1221"/>
      <c r="B45" s="628"/>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8"/>
      <c r="BC45" s="628"/>
      <c r="BD45" s="628"/>
      <c r="BE45" s="812"/>
      <c r="BF45" s="812"/>
      <c r="BG45" s="812"/>
      <c r="BH45" s="812"/>
      <c r="BI45" s="812"/>
      <c r="BJ45" s="812"/>
      <c r="BK45" s="812"/>
      <c r="BL45" s="812"/>
      <c r="BM45" s="812"/>
      <c r="BN45" s="812"/>
      <c r="BO45" s="812"/>
      <c r="BP45" s="812"/>
      <c r="BQ45" s="812"/>
      <c r="BR45" s="812"/>
      <c r="BS45" s="812"/>
      <c r="BT45" s="812"/>
      <c r="BU45" s="812"/>
      <c r="BV45" s="812"/>
      <c r="BW45" s="812"/>
      <c r="BX45" s="812"/>
      <c r="BY45" s="812"/>
      <c r="BZ45" s="812"/>
      <c r="CA45" s="812"/>
      <c r="CB45" s="812"/>
      <c r="CC45" s="812"/>
      <c r="CD45" s="812"/>
      <c r="CE45" s="812"/>
      <c r="CF45" s="812"/>
      <c r="CG45" s="812"/>
      <c r="CH45" s="812"/>
      <c r="CI45" s="812"/>
      <c r="CJ45" s="812"/>
      <c r="CK45" s="812"/>
      <c r="CL45" s="812"/>
      <c r="CM45" s="812"/>
      <c r="CN45" s="812"/>
      <c r="CO45" s="812"/>
      <c r="CP45" s="812"/>
      <c r="CQ45" s="812"/>
      <c r="CR45" s="812"/>
      <c r="CS45" s="812"/>
      <c r="CT45" s="812"/>
      <c r="CU45" s="812"/>
      <c r="CV45" s="812"/>
    </row>
    <row r="46" spans="1:103" s="814" customFormat="1" ht="24" customHeight="1" thickBot="1">
      <c r="A46" s="1217"/>
      <c r="B46" s="1437" t="s">
        <v>804</v>
      </c>
      <c r="C46" s="1435"/>
      <c r="D46" s="1435"/>
      <c r="E46" s="1435"/>
      <c r="F46" s="1435"/>
      <c r="G46" s="1435"/>
      <c r="H46" s="1435"/>
      <c r="I46" s="1435"/>
      <c r="J46" s="1435"/>
      <c r="K46" s="1435"/>
      <c r="L46" s="1435"/>
      <c r="M46" s="1435"/>
      <c r="N46" s="1435"/>
      <c r="O46" s="1435"/>
      <c r="P46" s="1437" t="s">
        <v>804</v>
      </c>
      <c r="Q46" s="1435"/>
      <c r="R46" s="1435"/>
      <c r="S46" s="1435"/>
      <c r="T46" s="1435"/>
      <c r="U46" s="1435"/>
      <c r="V46" s="1435"/>
      <c r="W46" s="1435"/>
      <c r="X46" s="1435"/>
      <c r="Y46" s="1435"/>
      <c r="Z46" s="1435"/>
      <c r="AA46" s="1435"/>
      <c r="AB46" s="1435"/>
      <c r="AC46" s="1435"/>
      <c r="AD46" s="1437" t="s">
        <v>804</v>
      </c>
      <c r="AE46" s="1435"/>
      <c r="AF46" s="1435"/>
      <c r="AG46" s="1435"/>
      <c r="AH46" s="1435"/>
      <c r="AI46" s="1435"/>
      <c r="AJ46" s="1435"/>
      <c r="AK46" s="1435"/>
      <c r="AL46" s="1435"/>
      <c r="AM46" s="1435"/>
      <c r="AN46" s="1435"/>
      <c r="AO46" s="1435"/>
      <c r="AP46" s="1435"/>
      <c r="AQ46" s="1435"/>
      <c r="AR46" s="1437" t="s">
        <v>804</v>
      </c>
      <c r="AS46" s="1435"/>
      <c r="AT46" s="1435"/>
      <c r="AU46" s="1435"/>
      <c r="AV46" s="1435"/>
      <c r="AW46" s="1435"/>
      <c r="AX46" s="1435"/>
      <c r="AY46" s="1435"/>
      <c r="AZ46" s="1435"/>
      <c r="BA46" s="1435"/>
      <c r="BB46" s="1435"/>
      <c r="BC46" s="1435"/>
      <c r="BD46" s="1435"/>
      <c r="BE46" s="1435"/>
      <c r="BF46" s="1437" t="s">
        <v>804</v>
      </c>
      <c r="BG46" s="1435"/>
      <c r="BH46" s="1435"/>
      <c r="BI46" s="1435"/>
      <c r="BJ46" s="1435"/>
      <c r="BK46" s="1435"/>
      <c r="BL46" s="1435"/>
      <c r="BM46" s="1435"/>
      <c r="BN46" s="1435"/>
      <c r="BO46" s="1435"/>
      <c r="BP46" s="1435"/>
      <c r="BQ46" s="1435"/>
      <c r="BR46" s="1435"/>
      <c r="BS46" s="1435"/>
      <c r="BT46" s="1437" t="s">
        <v>804</v>
      </c>
      <c r="BU46" s="1435"/>
      <c r="BV46" s="1435"/>
      <c r="BW46" s="1435"/>
      <c r="BX46" s="1435"/>
      <c r="BY46" s="1435"/>
      <c r="BZ46" s="1435"/>
      <c r="CA46" s="1435"/>
      <c r="CB46" s="1435"/>
      <c r="CC46" s="1435"/>
      <c r="CD46" s="1435"/>
      <c r="CE46" s="1435"/>
      <c r="CF46" s="1395"/>
      <c r="CG46" s="1395"/>
      <c r="CH46" s="1435" t="s">
        <v>1082</v>
      </c>
      <c r="CI46" s="1435"/>
      <c r="CJ46" s="1435"/>
      <c r="CK46" s="1435"/>
      <c r="CL46" s="1435"/>
      <c r="CM46" s="1435"/>
      <c r="CN46" s="1435"/>
      <c r="CO46" s="1435"/>
      <c r="CP46" s="1435"/>
      <c r="CQ46" s="1435"/>
      <c r="CR46" s="1435"/>
      <c r="CS46" s="1435"/>
      <c r="CT46" s="1435"/>
      <c r="CU46" s="1435"/>
      <c r="CV46" s="1435"/>
    </row>
    <row r="47" spans="1:103" s="814" customFormat="1" ht="236.25" thickBot="1">
      <c r="A47" s="1218"/>
      <c r="B47" s="813" t="s">
        <v>327</v>
      </c>
      <c r="C47" s="813" t="s">
        <v>343</v>
      </c>
      <c r="D47" s="813" t="s">
        <v>395</v>
      </c>
      <c r="E47" s="813" t="s">
        <v>344</v>
      </c>
      <c r="F47" s="813" t="s">
        <v>345</v>
      </c>
      <c r="G47" s="813" t="s">
        <v>346</v>
      </c>
      <c r="H47" s="813" t="s">
        <v>226</v>
      </c>
      <c r="I47" s="813" t="s">
        <v>394</v>
      </c>
      <c r="J47" s="813" t="s">
        <v>163</v>
      </c>
      <c r="K47" s="813" t="s">
        <v>430</v>
      </c>
      <c r="L47" s="813" t="s">
        <v>61</v>
      </c>
      <c r="M47" s="813" t="s">
        <v>62</v>
      </c>
      <c r="N47" s="813" t="s">
        <v>328</v>
      </c>
      <c r="O47" s="813" t="s">
        <v>691</v>
      </c>
      <c r="P47" s="813" t="s">
        <v>331</v>
      </c>
      <c r="Q47" s="813" t="s">
        <v>566</v>
      </c>
      <c r="R47" s="813" t="s">
        <v>314</v>
      </c>
      <c r="S47" s="813" t="s">
        <v>315</v>
      </c>
      <c r="T47" s="813" t="s">
        <v>686</v>
      </c>
      <c r="U47" s="813" t="s">
        <v>564</v>
      </c>
      <c r="V47" s="813" t="s">
        <v>675</v>
      </c>
      <c r="W47" s="813" t="s">
        <v>726</v>
      </c>
      <c r="X47" s="813" t="s">
        <v>685</v>
      </c>
      <c r="Y47" s="813" t="s">
        <v>690</v>
      </c>
      <c r="Z47" s="813" t="s">
        <v>679</v>
      </c>
      <c r="AA47" s="813" t="s">
        <v>567</v>
      </c>
      <c r="AB47" s="813" t="s">
        <v>680</v>
      </c>
      <c r="AC47" s="813" t="s">
        <v>565</v>
      </c>
      <c r="AD47" s="813" t="s">
        <v>682</v>
      </c>
      <c r="AE47" s="813" t="s">
        <v>738</v>
      </c>
      <c r="AF47" s="813" t="s">
        <v>677</v>
      </c>
      <c r="AG47" s="813" t="s">
        <v>705</v>
      </c>
      <c r="AH47" s="813" t="s">
        <v>700</v>
      </c>
      <c r="AI47" s="813" t="s">
        <v>763</v>
      </c>
      <c r="AJ47" s="813" t="s">
        <v>762</v>
      </c>
      <c r="AK47" s="813" t="s">
        <v>744</v>
      </c>
      <c r="AL47" s="813" t="s">
        <v>766</v>
      </c>
      <c r="AM47" s="813" t="s">
        <v>768</v>
      </c>
      <c r="AN47" s="813" t="s">
        <v>739</v>
      </c>
      <c r="AO47" s="813" t="s">
        <v>706</v>
      </c>
      <c r="AP47" s="813" t="s">
        <v>707</v>
      </c>
      <c r="AQ47" s="813" t="s">
        <v>709</v>
      </c>
      <c r="AR47" s="813" t="s">
        <v>740</v>
      </c>
      <c r="AS47" s="813" t="s">
        <v>741</v>
      </c>
      <c r="AT47" s="813" t="s">
        <v>764</v>
      </c>
      <c r="AU47" s="813" t="s">
        <v>771</v>
      </c>
      <c r="AV47" s="813" t="s">
        <v>708</v>
      </c>
      <c r="AW47" s="813" t="s">
        <v>765</v>
      </c>
      <c r="AX47" s="813" t="s">
        <v>742</v>
      </c>
      <c r="AY47" s="813" t="s">
        <v>743</v>
      </c>
      <c r="AZ47" s="813" t="s">
        <v>710</v>
      </c>
      <c r="BA47" s="813" t="s">
        <v>775</v>
      </c>
      <c r="BB47" s="813" t="s">
        <v>724</v>
      </c>
      <c r="BC47" s="813" t="s">
        <v>728</v>
      </c>
      <c r="BD47" s="813" t="s">
        <v>702</v>
      </c>
      <c r="BE47" s="813" t="s">
        <v>723</v>
      </c>
      <c r="BF47" s="813" t="s">
        <v>773</v>
      </c>
      <c r="BG47" s="813" t="s">
        <v>777</v>
      </c>
      <c r="BH47" s="813" t="s">
        <v>778</v>
      </c>
      <c r="BI47" s="813" t="s">
        <v>779</v>
      </c>
      <c r="BJ47" s="813" t="s">
        <v>993</v>
      </c>
      <c r="BK47" s="813" t="s">
        <v>994</v>
      </c>
      <c r="BL47" s="813" t="s">
        <v>990</v>
      </c>
      <c r="BM47" s="813" t="s">
        <v>991</v>
      </c>
      <c r="BN47" s="813" t="s">
        <v>1148</v>
      </c>
      <c r="BO47" s="813" t="s">
        <v>1149</v>
      </c>
      <c r="BP47" s="813" t="s">
        <v>1057</v>
      </c>
      <c r="BQ47" s="813" t="s">
        <v>1043</v>
      </c>
      <c r="BR47" s="813" t="s">
        <v>1044</v>
      </c>
      <c r="BS47" s="813" t="s">
        <v>1045</v>
      </c>
      <c r="BT47" s="813" t="s">
        <v>1046</v>
      </c>
      <c r="BU47" s="813" t="s">
        <v>1047</v>
      </c>
      <c r="BV47" s="813" t="s">
        <v>1048</v>
      </c>
      <c r="BW47" s="813" t="s">
        <v>1049</v>
      </c>
      <c r="BX47" s="813" t="s">
        <v>1050</v>
      </c>
      <c r="BY47" s="813" t="s">
        <v>1051</v>
      </c>
      <c r="BZ47" s="813" t="s">
        <v>1052</v>
      </c>
      <c r="CA47" s="813" t="s">
        <v>1053</v>
      </c>
      <c r="CB47" s="813" t="s">
        <v>1054</v>
      </c>
      <c r="CC47" s="813" t="s">
        <v>1055</v>
      </c>
      <c r="CD47" s="813" t="s">
        <v>1056</v>
      </c>
      <c r="CE47" s="813" t="s">
        <v>714</v>
      </c>
      <c r="CF47" s="813" t="s">
        <v>786</v>
      </c>
      <c r="CG47" s="813" t="s">
        <v>785</v>
      </c>
      <c r="CH47" s="813" t="s">
        <v>715</v>
      </c>
      <c r="CI47" s="813" t="s">
        <v>716</v>
      </c>
      <c r="CJ47" s="813" t="s">
        <v>717</v>
      </c>
      <c r="CK47" s="813" t="s">
        <v>718</v>
      </c>
      <c r="CL47" s="813" t="s">
        <v>719</v>
      </c>
      <c r="CM47" s="813" t="s">
        <v>783</v>
      </c>
      <c r="CN47" s="813" t="s">
        <v>787</v>
      </c>
      <c r="CO47" s="813" t="s">
        <v>725</v>
      </c>
      <c r="CP47" s="813" t="s">
        <v>784</v>
      </c>
      <c r="CQ47" s="813" t="s">
        <v>720</v>
      </c>
      <c r="CR47" s="813" t="s">
        <v>722</v>
      </c>
      <c r="CS47" s="813" t="s">
        <v>772</v>
      </c>
      <c r="CT47" s="813" t="s">
        <v>721</v>
      </c>
      <c r="CU47" s="813" t="s">
        <v>712</v>
      </c>
      <c r="CV47" s="813" t="s">
        <v>713</v>
      </c>
    </row>
    <row r="48" spans="1:103" s="814" customFormat="1" ht="24" thickBot="1">
      <c r="A48" s="1214"/>
      <c r="B48" s="624">
        <f>SUM(C48:CV48)</f>
        <v>18922618</v>
      </c>
      <c r="C48" s="800">
        <v>51370</v>
      </c>
      <c r="D48" s="800">
        <v>21117</v>
      </c>
      <c r="E48" s="800">
        <v>226442</v>
      </c>
      <c r="F48" s="800">
        <v>57149</v>
      </c>
      <c r="G48" s="800">
        <v>73535</v>
      </c>
      <c r="H48" s="800">
        <v>71520</v>
      </c>
      <c r="I48" s="800">
        <v>43500</v>
      </c>
      <c r="J48" s="800">
        <v>18947</v>
      </c>
      <c r="K48" s="800">
        <v>58375</v>
      </c>
      <c r="L48" s="800">
        <v>73</v>
      </c>
      <c r="M48" s="800">
        <v>26497</v>
      </c>
      <c r="N48" s="800">
        <v>60485</v>
      </c>
      <c r="O48" s="800">
        <v>63020</v>
      </c>
      <c r="P48" s="800">
        <v>224477</v>
      </c>
      <c r="Q48" s="800">
        <v>43431</v>
      </c>
      <c r="R48" s="800">
        <v>56120</v>
      </c>
      <c r="S48" s="800">
        <v>19394</v>
      </c>
      <c r="T48" s="800">
        <v>140841</v>
      </c>
      <c r="U48" s="800">
        <v>49207</v>
      </c>
      <c r="V48" s="800">
        <v>67642</v>
      </c>
      <c r="W48" s="800">
        <v>870925</v>
      </c>
      <c r="X48" s="800">
        <v>231726</v>
      </c>
      <c r="Y48" s="800">
        <v>36300</v>
      </c>
      <c r="Z48" s="800">
        <v>18044</v>
      </c>
      <c r="AA48" s="800">
        <v>134377</v>
      </c>
      <c r="AB48" s="800">
        <v>2573984</v>
      </c>
      <c r="AC48" s="800">
        <v>1119475</v>
      </c>
      <c r="AD48" s="800">
        <v>1416666</v>
      </c>
      <c r="AE48" s="800">
        <v>1147874</v>
      </c>
      <c r="AF48" s="800">
        <v>2054546</v>
      </c>
      <c r="AG48" s="1248">
        <v>0</v>
      </c>
      <c r="AH48" s="800">
        <v>1207516</v>
      </c>
      <c r="AI48" s="800">
        <v>-486694</v>
      </c>
      <c r="AJ48" s="800">
        <v>-299765</v>
      </c>
      <c r="AK48" s="800">
        <v>-727672</v>
      </c>
      <c r="AL48" s="800">
        <v>322676</v>
      </c>
      <c r="AM48" s="800">
        <v>-407765</v>
      </c>
      <c r="AN48" s="800">
        <v>-26620</v>
      </c>
      <c r="AO48" s="800">
        <v>-1105904</v>
      </c>
      <c r="AP48" s="800">
        <v>454182</v>
      </c>
      <c r="AQ48" s="800">
        <v>454182</v>
      </c>
      <c r="AR48" s="800">
        <v>237762</v>
      </c>
      <c r="AS48" s="800">
        <v>237762</v>
      </c>
      <c r="AT48" s="800">
        <v>-215530</v>
      </c>
      <c r="AU48" s="1248">
        <v>0</v>
      </c>
      <c r="AV48" s="800">
        <v>195730</v>
      </c>
      <c r="AW48" s="800">
        <v>195730</v>
      </c>
      <c r="AX48" s="800">
        <v>54884</v>
      </c>
      <c r="AY48" s="800">
        <v>54883</v>
      </c>
      <c r="AZ48" s="800">
        <v>178200</v>
      </c>
      <c r="BA48" s="1248">
        <v>0</v>
      </c>
      <c r="BB48" s="800">
        <v>38515</v>
      </c>
      <c r="BC48" s="800">
        <v>90863</v>
      </c>
      <c r="BD48" s="800">
        <v>1007151</v>
      </c>
      <c r="BE48" s="800">
        <v>105022</v>
      </c>
      <c r="BF48" s="800">
        <v>1148</v>
      </c>
      <c r="BG48" s="800">
        <v>370504</v>
      </c>
      <c r="BH48" s="800">
        <v>1033475</v>
      </c>
      <c r="BI48" s="800">
        <v>500560</v>
      </c>
      <c r="BJ48" s="1248">
        <v>0</v>
      </c>
      <c r="BK48" s="1248">
        <v>0</v>
      </c>
      <c r="BL48" s="1248">
        <v>0</v>
      </c>
      <c r="BM48" s="1248">
        <v>0</v>
      </c>
      <c r="BN48" s="1248">
        <v>0</v>
      </c>
      <c r="BO48" s="1248">
        <v>0</v>
      </c>
      <c r="BP48" s="1248">
        <v>0</v>
      </c>
      <c r="BQ48" s="1248">
        <v>0</v>
      </c>
      <c r="BR48" s="1248">
        <v>0</v>
      </c>
      <c r="BS48" s="1248">
        <v>0</v>
      </c>
      <c r="BT48" s="1248">
        <v>0</v>
      </c>
      <c r="BU48" s="1248">
        <v>0</v>
      </c>
      <c r="BV48" s="1248">
        <v>0</v>
      </c>
      <c r="BW48" s="1248">
        <v>0</v>
      </c>
      <c r="BX48" s="1248">
        <v>0</v>
      </c>
      <c r="BY48" s="1248">
        <v>0</v>
      </c>
      <c r="BZ48" s="1248">
        <v>0</v>
      </c>
      <c r="CA48" s="1248">
        <v>0</v>
      </c>
      <c r="CB48" s="1248">
        <v>0</v>
      </c>
      <c r="CC48" s="1248">
        <v>0</v>
      </c>
      <c r="CD48" s="1248">
        <v>0</v>
      </c>
      <c r="CE48" s="800">
        <v>-16292</v>
      </c>
      <c r="CF48" s="800">
        <v>532733</v>
      </c>
      <c r="CG48" s="800">
        <v>39765</v>
      </c>
      <c r="CH48" s="800">
        <v>1286256</v>
      </c>
      <c r="CI48" s="800">
        <v>772987</v>
      </c>
      <c r="CJ48" s="800">
        <v>871156</v>
      </c>
      <c r="CK48" s="800">
        <v>75300</v>
      </c>
      <c r="CL48" s="800">
        <v>954055</v>
      </c>
      <c r="CM48" s="800">
        <v>9054</v>
      </c>
      <c r="CN48" s="800">
        <v>9362</v>
      </c>
      <c r="CO48" s="800">
        <v>4988</v>
      </c>
      <c r="CP48" s="800">
        <v>4988</v>
      </c>
      <c r="CQ48" s="800">
        <v>-63365</v>
      </c>
      <c r="CR48" s="800">
        <v>-22476</v>
      </c>
      <c r="CS48" s="800">
        <v>-28599</v>
      </c>
      <c r="CT48" s="800">
        <v>-654</v>
      </c>
      <c r="CU48" s="800">
        <v>-674</v>
      </c>
      <c r="CV48" s="800">
        <v>46180</v>
      </c>
    </row>
    <row r="49" spans="1:100" s="814" customFormat="1">
      <c r="A49" s="1214"/>
      <c r="B49" s="812"/>
      <c r="C49" s="812"/>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2"/>
      <c r="AY49" s="812"/>
      <c r="AZ49" s="812"/>
      <c r="BA49" s="812"/>
      <c r="BB49" s="812"/>
      <c r="BC49" s="812"/>
      <c r="BD49" s="812"/>
      <c r="BE49" s="812"/>
      <c r="BF49" s="812"/>
      <c r="BG49" s="812"/>
      <c r="BH49" s="812"/>
      <c r="BI49" s="812"/>
      <c r="BJ49" s="812"/>
      <c r="BK49" s="812"/>
      <c r="BL49" s="812"/>
      <c r="BM49" s="812"/>
      <c r="BN49" s="812"/>
      <c r="BO49" s="812"/>
      <c r="BP49" s="812"/>
      <c r="BQ49" s="812"/>
      <c r="BR49" s="812"/>
      <c r="BS49" s="812"/>
      <c r="BT49" s="812"/>
      <c r="BU49" s="812"/>
      <c r="BV49" s="812"/>
      <c r="BW49" s="812"/>
      <c r="BX49" s="812"/>
      <c r="BY49" s="812"/>
      <c r="BZ49" s="812"/>
      <c r="CA49" s="812"/>
      <c r="CB49" s="812"/>
      <c r="CC49" s="812"/>
      <c r="CD49" s="812"/>
      <c r="CE49" s="812"/>
      <c r="CF49" s="812"/>
      <c r="CG49" s="812"/>
      <c r="CH49" s="812"/>
      <c r="CI49" s="812"/>
      <c r="CJ49" s="812"/>
      <c r="CK49" s="812"/>
      <c r="CL49" s="812"/>
      <c r="CM49" s="812"/>
      <c r="CN49" s="812"/>
      <c r="CO49" s="812"/>
      <c r="CP49" s="812"/>
      <c r="CQ49" s="812"/>
      <c r="CR49" s="812"/>
      <c r="CS49" s="812"/>
      <c r="CT49" s="812"/>
      <c r="CU49" s="812"/>
      <c r="CV49" s="812"/>
    </row>
    <row r="50" spans="1:100" s="814" customFormat="1">
      <c r="A50" s="1214"/>
      <c r="B50" s="628"/>
      <c r="C50" s="812"/>
      <c r="D50" s="812"/>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12"/>
      <c r="AY50" s="812"/>
      <c r="AZ50" s="812"/>
      <c r="BA50" s="812"/>
      <c r="BB50" s="812"/>
      <c r="BC50" s="812"/>
      <c r="BD50" s="812"/>
      <c r="BE50" s="812"/>
      <c r="BF50" s="812"/>
      <c r="BG50" s="812"/>
      <c r="BH50" s="812"/>
      <c r="BI50" s="812"/>
      <c r="BJ50" s="812"/>
      <c r="BK50" s="812"/>
      <c r="BL50" s="812"/>
      <c r="BM50" s="812"/>
      <c r="BN50" s="812"/>
      <c r="BO50" s="812"/>
      <c r="BP50" s="812"/>
      <c r="BQ50" s="812"/>
      <c r="BR50" s="812"/>
      <c r="BS50" s="812"/>
      <c r="BT50" s="812"/>
      <c r="BU50" s="812"/>
      <c r="BV50" s="812"/>
      <c r="BW50" s="812"/>
      <c r="BX50" s="812"/>
      <c r="BY50" s="812"/>
      <c r="BZ50" s="812"/>
      <c r="CA50" s="812"/>
      <c r="CB50" s="812"/>
      <c r="CC50" s="812"/>
      <c r="CD50" s="812"/>
      <c r="CE50" s="812"/>
      <c r="CF50" s="812"/>
      <c r="CG50" s="812"/>
      <c r="CH50" s="812"/>
      <c r="CI50" s="812"/>
      <c r="CJ50" s="812"/>
      <c r="CK50" s="812"/>
      <c r="CL50" s="812"/>
      <c r="CM50" s="812"/>
      <c r="CN50" s="812"/>
      <c r="CO50" s="812"/>
      <c r="CP50" s="812"/>
      <c r="CQ50" s="812"/>
      <c r="CR50" s="812"/>
      <c r="CS50" s="812"/>
      <c r="CT50" s="812"/>
      <c r="CU50" s="812"/>
      <c r="CV50" s="812"/>
    </row>
    <row r="51" spans="1:100" s="814" customFormat="1">
      <c r="A51" s="1214"/>
      <c r="B51" s="628"/>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1344"/>
      <c r="BB51" s="812"/>
      <c r="BC51" s="812"/>
      <c r="BD51" s="812"/>
      <c r="BE51" s="812"/>
      <c r="BF51" s="812"/>
      <c r="BG51" s="812"/>
      <c r="BH51" s="812"/>
      <c r="BI51" s="1344"/>
      <c r="BJ51" s="1344"/>
      <c r="BK51" s="1344"/>
      <c r="BL51" s="1344"/>
      <c r="BM51" s="1344"/>
      <c r="BN51" s="1344"/>
      <c r="BO51" s="1344"/>
      <c r="BP51" s="1344"/>
      <c r="BQ51" s="1344"/>
      <c r="BR51" s="1344"/>
      <c r="BS51" s="1344"/>
      <c r="BT51" s="1344"/>
      <c r="BU51" s="1344"/>
      <c r="BV51" s="1344"/>
      <c r="BW51" s="1344"/>
      <c r="BX51" s="1344"/>
      <c r="BY51" s="1344"/>
      <c r="BZ51" s="1344"/>
      <c r="CA51" s="1344"/>
      <c r="CB51" s="1344"/>
      <c r="CC51" s="1344"/>
      <c r="CD51" s="1344"/>
      <c r="CE51" s="812"/>
      <c r="CF51" s="812"/>
      <c r="CG51" s="812"/>
      <c r="CH51" s="812"/>
      <c r="CI51" s="812"/>
      <c r="CJ51" s="812"/>
      <c r="CK51" s="812"/>
      <c r="CL51" s="812"/>
      <c r="CM51" s="812"/>
      <c r="CN51" s="812"/>
      <c r="CO51" s="812"/>
      <c r="CP51" s="812"/>
      <c r="CQ51" s="812"/>
      <c r="CR51" s="812"/>
      <c r="CS51" s="812"/>
      <c r="CT51" s="812"/>
      <c r="CU51" s="812"/>
      <c r="CV51" s="812"/>
    </row>
    <row r="52" spans="1:100" s="814" customFormat="1">
      <c r="A52" s="1214"/>
      <c r="B52" s="628"/>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2"/>
      <c r="AY52" s="812"/>
      <c r="AZ52" s="812"/>
      <c r="BA52" s="1344"/>
      <c r="BB52" s="812"/>
      <c r="BC52" s="812"/>
      <c r="BD52" s="812"/>
      <c r="BE52" s="812"/>
      <c r="BF52" s="812"/>
      <c r="BG52" s="812"/>
      <c r="BH52" s="812"/>
      <c r="BI52" s="1344"/>
      <c r="BJ52" s="1344"/>
      <c r="BK52" s="1344"/>
      <c r="BL52" s="1344"/>
      <c r="BM52" s="1344"/>
      <c r="BN52" s="1344"/>
      <c r="BO52" s="1344"/>
      <c r="BP52" s="1344"/>
      <c r="BQ52" s="1344"/>
      <c r="BR52" s="1344"/>
      <c r="BS52" s="1344"/>
      <c r="BT52" s="1344"/>
      <c r="BU52" s="1344"/>
      <c r="BV52" s="1344"/>
      <c r="BW52" s="1344"/>
      <c r="BX52" s="1344"/>
      <c r="BY52" s="1344"/>
      <c r="BZ52" s="1344"/>
      <c r="CA52" s="1344"/>
      <c r="CB52" s="1344"/>
      <c r="CC52" s="1344"/>
      <c r="CD52" s="1344"/>
      <c r="CE52" s="812"/>
      <c r="CF52" s="812"/>
      <c r="CG52" s="812"/>
      <c r="CH52" s="812"/>
      <c r="CI52" s="812"/>
      <c r="CJ52" s="812"/>
      <c r="CK52" s="812"/>
      <c r="CL52" s="812"/>
      <c r="CM52" s="812"/>
      <c r="CN52" s="812"/>
      <c r="CO52" s="812"/>
      <c r="CP52" s="812"/>
      <c r="CQ52" s="812"/>
      <c r="CR52" s="812"/>
      <c r="CS52" s="812"/>
      <c r="CT52" s="812"/>
      <c r="CU52" s="812"/>
      <c r="CV52" s="812"/>
    </row>
    <row r="53" spans="1:100" s="814" customFormat="1" ht="20.25" customHeight="1">
      <c r="A53" s="1214"/>
      <c r="B53" s="628"/>
      <c r="C53" s="1152"/>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2"/>
      <c r="AY53" s="812"/>
      <c r="AZ53" s="812"/>
      <c r="BA53" s="812"/>
      <c r="BB53" s="812"/>
      <c r="BC53" s="812"/>
      <c r="BD53" s="812"/>
      <c r="BE53" s="812"/>
      <c r="BF53" s="812"/>
      <c r="BG53" s="812"/>
      <c r="BH53" s="812"/>
      <c r="BI53" s="812"/>
      <c r="BJ53" s="812"/>
      <c r="BK53" s="812"/>
      <c r="BL53" s="812"/>
      <c r="BM53" s="812"/>
      <c r="BN53" s="812"/>
      <c r="BO53" s="812"/>
      <c r="BP53" s="812"/>
      <c r="BQ53" s="812"/>
      <c r="BR53" s="812"/>
      <c r="BS53" s="812"/>
      <c r="BT53" s="812"/>
      <c r="BU53" s="812"/>
      <c r="BV53" s="812"/>
      <c r="BW53" s="812"/>
      <c r="BX53" s="812"/>
      <c r="BY53" s="812"/>
      <c r="BZ53" s="812"/>
      <c r="CA53" s="812"/>
      <c r="CB53" s="812"/>
      <c r="CC53" s="812"/>
      <c r="CD53" s="812"/>
      <c r="CE53" s="812"/>
      <c r="CF53" s="812"/>
      <c r="CG53" s="812"/>
      <c r="CH53" s="812"/>
      <c r="CI53" s="812"/>
      <c r="CJ53" s="812"/>
      <c r="CK53" s="812"/>
      <c r="CL53" s="812"/>
      <c r="CM53" s="812"/>
      <c r="CN53" s="812"/>
      <c r="CO53" s="812"/>
      <c r="CP53" s="812"/>
      <c r="CQ53" s="812"/>
      <c r="CR53" s="812"/>
      <c r="CS53" s="812"/>
      <c r="CT53" s="812"/>
      <c r="CU53" s="812"/>
      <c r="CV53" s="812"/>
    </row>
    <row r="54" spans="1:100" s="1165" customFormat="1" ht="27.75" customHeight="1">
      <c r="A54" s="1192" t="s">
        <v>805</v>
      </c>
      <c r="B54" s="1193"/>
      <c r="C54" s="1193">
        <f>'6- True-Up Adjustment '!$G$63</f>
        <v>1.0491203633847861</v>
      </c>
      <c r="D54" s="1193">
        <f>'6- True-Up Adjustment '!$G$63</f>
        <v>1.0491203633847861</v>
      </c>
      <c r="E54" s="1193">
        <f>'6- True-Up Adjustment '!$G$63</f>
        <v>1.0491203633847861</v>
      </c>
      <c r="F54" s="1193">
        <f>'6- True-Up Adjustment '!$G$63</f>
        <v>1.0491203633847861</v>
      </c>
      <c r="G54" s="1193">
        <f>'6- True-Up Adjustment '!$G$63</f>
        <v>1.0491203633847861</v>
      </c>
      <c r="H54" s="1193">
        <f>'6- True-Up Adjustment '!$G$63</f>
        <v>1.0491203633847861</v>
      </c>
      <c r="I54" s="1193">
        <f>'6- True-Up Adjustment '!$G$63</f>
        <v>1.0491203633847861</v>
      </c>
      <c r="J54" s="1193">
        <f>'6- True-Up Adjustment '!$G$63</f>
        <v>1.0491203633847861</v>
      </c>
      <c r="K54" s="1193">
        <f>'6- True-Up Adjustment '!$G$63</f>
        <v>1.0491203633847861</v>
      </c>
      <c r="L54" s="1193">
        <f>'6- True-Up Adjustment '!$G$63</f>
        <v>1.0491203633847861</v>
      </c>
      <c r="M54" s="1193">
        <f>'6- True-Up Adjustment '!$G$63</f>
        <v>1.0491203633847861</v>
      </c>
      <c r="N54" s="1193">
        <f>'6- True-Up Adjustment '!$G$63</f>
        <v>1.0491203633847861</v>
      </c>
      <c r="O54" s="1193">
        <f>'6- True-Up Adjustment '!$G$63</f>
        <v>1.0491203633847861</v>
      </c>
      <c r="P54" s="1193">
        <f>'6- True-Up Adjustment '!$G$63</f>
        <v>1.0491203633847861</v>
      </c>
      <c r="Q54" s="1193">
        <f>'6- True-Up Adjustment '!$G$63</f>
        <v>1.0491203633847861</v>
      </c>
      <c r="R54" s="1193">
        <f>'6- True-Up Adjustment '!$G$63</f>
        <v>1.0491203633847861</v>
      </c>
      <c r="S54" s="1193">
        <f>'6- True-Up Adjustment '!$G$63</f>
        <v>1.0491203633847861</v>
      </c>
      <c r="T54" s="1193">
        <f>'6- True-Up Adjustment '!$G$63</f>
        <v>1.0491203633847861</v>
      </c>
      <c r="U54" s="1193">
        <f>'6- True-Up Adjustment '!$G$63</f>
        <v>1.0491203633847861</v>
      </c>
      <c r="V54" s="1193">
        <f>'6- True-Up Adjustment '!$G$63</f>
        <v>1.0491203633847861</v>
      </c>
      <c r="W54" s="1193">
        <f>'6- True-Up Adjustment '!$G$63</f>
        <v>1.0491203633847861</v>
      </c>
      <c r="X54" s="1193">
        <f>'6- True-Up Adjustment '!$G$63</f>
        <v>1.0491203633847861</v>
      </c>
      <c r="Y54" s="1193">
        <f>'6- True-Up Adjustment '!$G$63</f>
        <v>1.0491203633847861</v>
      </c>
      <c r="Z54" s="1193">
        <f>'6- True-Up Adjustment '!$G$63</f>
        <v>1.0491203633847861</v>
      </c>
      <c r="AA54" s="1193">
        <f>'6- True-Up Adjustment '!$G$63</f>
        <v>1.0491203633847861</v>
      </c>
      <c r="AB54" s="1193">
        <f>'6- True-Up Adjustment '!$G$63</f>
        <v>1.0491203633847861</v>
      </c>
      <c r="AC54" s="1193">
        <f>'6- True-Up Adjustment '!$G$63</f>
        <v>1.0491203633847861</v>
      </c>
      <c r="AD54" s="1193">
        <f>'6- True-Up Adjustment '!$G$63</f>
        <v>1.0491203633847861</v>
      </c>
      <c r="AE54" s="1193">
        <f>'6- True-Up Adjustment '!$G$63</f>
        <v>1.0491203633847861</v>
      </c>
      <c r="AF54" s="1193">
        <f>'6- True-Up Adjustment '!$G$63</f>
        <v>1.0491203633847861</v>
      </c>
      <c r="AG54" s="1193">
        <f>'6- True-Up Adjustment '!$G$63</f>
        <v>1.0491203633847861</v>
      </c>
      <c r="AH54" s="1193">
        <f>'6- True-Up Adjustment '!$G$63</f>
        <v>1.0491203633847861</v>
      </c>
      <c r="AI54" s="1193">
        <f>'6- True-Up Adjustment '!$G$63</f>
        <v>1.0491203633847861</v>
      </c>
      <c r="AJ54" s="1193">
        <f>'6- True-Up Adjustment '!$G$63</f>
        <v>1.0491203633847861</v>
      </c>
      <c r="AK54" s="1193">
        <f>'6- True-Up Adjustment '!$G$63</f>
        <v>1.0491203633847861</v>
      </c>
      <c r="AL54" s="1193">
        <f>'6- True-Up Adjustment '!$G$63</f>
        <v>1.0491203633847861</v>
      </c>
      <c r="AM54" s="1193">
        <f>'6- True-Up Adjustment '!$G$63</f>
        <v>1.0491203633847861</v>
      </c>
      <c r="AN54" s="1193">
        <f>'6- True-Up Adjustment '!$G$63</f>
        <v>1.0491203633847861</v>
      </c>
      <c r="AO54" s="1193">
        <f>'6- True-Up Adjustment '!$G$63</f>
        <v>1.0491203633847861</v>
      </c>
      <c r="AP54" s="1193">
        <f>'6- True-Up Adjustment '!$G$63</f>
        <v>1.0491203633847861</v>
      </c>
      <c r="AQ54" s="1193">
        <f>'6- True-Up Adjustment '!$G$63</f>
        <v>1.0491203633847861</v>
      </c>
      <c r="AR54" s="1193">
        <f>'6- True-Up Adjustment '!$G$63</f>
        <v>1.0491203633847861</v>
      </c>
      <c r="AS54" s="1193">
        <f>'6- True-Up Adjustment '!$G$63</f>
        <v>1.0491203633847861</v>
      </c>
      <c r="AT54" s="1193">
        <f>'6- True-Up Adjustment '!$G$63</f>
        <v>1.0491203633847861</v>
      </c>
      <c r="AU54" s="1193">
        <f>'6- True-Up Adjustment '!$G$63</f>
        <v>1.0491203633847861</v>
      </c>
      <c r="AV54" s="1193">
        <f>'6- True-Up Adjustment '!$G$63</f>
        <v>1.0491203633847861</v>
      </c>
      <c r="AW54" s="1193">
        <f>'6- True-Up Adjustment '!$G$63</f>
        <v>1.0491203633847861</v>
      </c>
      <c r="AX54" s="1193">
        <f>'6- True-Up Adjustment '!$G$63</f>
        <v>1.0491203633847861</v>
      </c>
      <c r="AY54" s="1193">
        <f>'6- True-Up Adjustment '!$G$63</f>
        <v>1.0491203633847861</v>
      </c>
      <c r="AZ54" s="1193">
        <f>'6- True-Up Adjustment '!$G$63</f>
        <v>1.0491203633847861</v>
      </c>
      <c r="BA54" s="1193">
        <f>'6- True-Up Adjustment '!$G$63</f>
        <v>1.0491203633847861</v>
      </c>
      <c r="BB54" s="1193">
        <f>'6- True-Up Adjustment '!$G$63</f>
        <v>1.0491203633847861</v>
      </c>
      <c r="BC54" s="1193">
        <f>'6- True-Up Adjustment '!$G$63</f>
        <v>1.0491203633847861</v>
      </c>
      <c r="BD54" s="1193">
        <f>'6- True-Up Adjustment '!$G$63</f>
        <v>1.0491203633847861</v>
      </c>
      <c r="BE54" s="1193">
        <f>'6- True-Up Adjustment '!$G$63</f>
        <v>1.0491203633847861</v>
      </c>
      <c r="BF54" s="1193">
        <f>'6- True-Up Adjustment '!$G$63</f>
        <v>1.0491203633847861</v>
      </c>
      <c r="BG54" s="1193">
        <f>'6- True-Up Adjustment '!$G$63</f>
        <v>1.0491203633847861</v>
      </c>
      <c r="BH54" s="1193">
        <f>'6- True-Up Adjustment '!$G$63</f>
        <v>1.0491203633847861</v>
      </c>
      <c r="BI54" s="1193">
        <f>'6- True-Up Adjustment '!$G$63</f>
        <v>1.0491203633847861</v>
      </c>
      <c r="BJ54" s="1193">
        <f>'6- True-Up Adjustment '!$G$63</f>
        <v>1.0491203633847861</v>
      </c>
      <c r="BK54" s="1193">
        <f>'6- True-Up Adjustment '!$G$63</f>
        <v>1.0491203633847861</v>
      </c>
      <c r="BL54" s="1193">
        <f>'6- True-Up Adjustment '!$G$63</f>
        <v>1.0491203633847861</v>
      </c>
      <c r="BM54" s="1193">
        <f>'6- True-Up Adjustment '!$G$63</f>
        <v>1.0491203633847861</v>
      </c>
      <c r="BN54" s="1193">
        <f>'6- True-Up Adjustment '!$G$63</f>
        <v>1.0491203633847861</v>
      </c>
      <c r="BO54" s="1193">
        <f>'6- True-Up Adjustment '!$G$63</f>
        <v>1.0491203633847861</v>
      </c>
      <c r="BP54" s="1193">
        <f>'6- True-Up Adjustment '!$G$63</f>
        <v>1.0491203633847861</v>
      </c>
      <c r="BQ54" s="1193">
        <f>'6- True-Up Adjustment '!$G$63</f>
        <v>1.0491203633847861</v>
      </c>
      <c r="BR54" s="1193">
        <f>'6- True-Up Adjustment '!$G$63</f>
        <v>1.0491203633847861</v>
      </c>
      <c r="BS54" s="1193">
        <f>'6- True-Up Adjustment '!$G$63</f>
        <v>1.0491203633847861</v>
      </c>
      <c r="BT54" s="1193">
        <f>'6- True-Up Adjustment '!$G$63</f>
        <v>1.0491203633847861</v>
      </c>
      <c r="BU54" s="1193">
        <f>'6- True-Up Adjustment '!$G$63</f>
        <v>1.0491203633847861</v>
      </c>
      <c r="BV54" s="1193">
        <f>'6- True-Up Adjustment '!$G$63</f>
        <v>1.0491203633847861</v>
      </c>
      <c r="BW54" s="1193">
        <f>'6- True-Up Adjustment '!$G$63</f>
        <v>1.0491203633847861</v>
      </c>
      <c r="BX54" s="1193">
        <f>'6- True-Up Adjustment '!$G$63</f>
        <v>1.0491203633847861</v>
      </c>
      <c r="BY54" s="1193">
        <f>'6- True-Up Adjustment '!$G$63</f>
        <v>1.0491203633847861</v>
      </c>
      <c r="BZ54" s="1193">
        <f>'6- True-Up Adjustment '!$G$63</f>
        <v>1.0491203633847861</v>
      </c>
      <c r="CA54" s="1193">
        <f>'6- True-Up Adjustment '!$G$63</f>
        <v>1.0491203633847861</v>
      </c>
      <c r="CB54" s="1193">
        <f>'6- True-Up Adjustment '!$G$63</f>
        <v>1.0491203633847861</v>
      </c>
      <c r="CC54" s="1193">
        <f>'6- True-Up Adjustment '!$G$63</f>
        <v>1.0491203633847861</v>
      </c>
      <c r="CD54" s="1193">
        <f>'6- True-Up Adjustment '!$G$63</f>
        <v>1.0491203633847861</v>
      </c>
      <c r="CE54" s="1193">
        <f>'6- True-Up Adjustment '!$G$63</f>
        <v>1.0491203633847861</v>
      </c>
      <c r="CF54" s="1193">
        <f>'6- True-Up Adjustment '!$G$63</f>
        <v>1.0491203633847861</v>
      </c>
      <c r="CG54" s="1193">
        <f>'6- True-Up Adjustment '!$G$63</f>
        <v>1.0491203633847861</v>
      </c>
      <c r="CH54" s="1193">
        <f>'6- True-Up Adjustment '!$G$63</f>
        <v>1.0491203633847861</v>
      </c>
      <c r="CI54" s="1193">
        <f>'6- True-Up Adjustment '!$G$63</f>
        <v>1.0491203633847861</v>
      </c>
      <c r="CJ54" s="1193">
        <f>'6- True-Up Adjustment '!$G$63</f>
        <v>1.0491203633847861</v>
      </c>
      <c r="CK54" s="1193">
        <f>'6- True-Up Adjustment '!$G$63</f>
        <v>1.0491203633847861</v>
      </c>
      <c r="CL54" s="1193">
        <f>'6- True-Up Adjustment '!$G$63</f>
        <v>1.0491203633847861</v>
      </c>
      <c r="CM54" s="1193">
        <f>'6- True-Up Adjustment '!$G$63</f>
        <v>1.0491203633847861</v>
      </c>
      <c r="CN54" s="1193">
        <f>'6- True-Up Adjustment '!$G$63</f>
        <v>1.0491203633847861</v>
      </c>
      <c r="CO54" s="1193">
        <f>'6- True-Up Adjustment '!$G$63</f>
        <v>1.0491203633847861</v>
      </c>
      <c r="CP54" s="1193">
        <f>'6- True-Up Adjustment '!$G$63</f>
        <v>1.0491203633847861</v>
      </c>
      <c r="CQ54" s="1193">
        <f>'6- True-Up Adjustment '!$G$63</f>
        <v>1.0491203633847861</v>
      </c>
      <c r="CR54" s="1193">
        <f>'6- True-Up Adjustment '!$G$63</f>
        <v>1.0491203633847861</v>
      </c>
      <c r="CS54" s="1193">
        <f>'6- True-Up Adjustment '!$G$63</f>
        <v>1.0491203633847861</v>
      </c>
      <c r="CT54" s="1193">
        <f>'6- True-Up Adjustment '!$G$63</f>
        <v>1.0491203633847861</v>
      </c>
      <c r="CU54" s="1193">
        <f>'6- True-Up Adjustment '!$G$63</f>
        <v>1.0491203633847861</v>
      </c>
      <c r="CV54" s="1193">
        <f>'6- True-Up Adjustment '!$G$63</f>
        <v>1.0491203633847861</v>
      </c>
    </row>
    <row r="55" spans="1:100" s="1165" customFormat="1" ht="26.25" customHeight="1">
      <c r="A55" s="1222"/>
      <c r="B55" s="1194"/>
      <c r="C55" s="1198"/>
      <c r="D55" s="1194"/>
      <c r="E55" s="1194"/>
      <c r="F55" s="1194"/>
      <c r="G55" s="1194"/>
      <c r="H55" s="1194"/>
      <c r="I55" s="1194"/>
      <c r="J55" s="1194"/>
      <c r="K55" s="1194"/>
      <c r="L55" s="1194"/>
      <c r="M55" s="1194"/>
      <c r="N55" s="1194"/>
      <c r="O55" s="1194"/>
      <c r="P55" s="1194"/>
      <c r="Q55" s="1194"/>
      <c r="R55" s="1194"/>
      <c r="S55" s="1194"/>
      <c r="T55" s="1194"/>
      <c r="U55" s="1194"/>
      <c r="V55" s="1194"/>
      <c r="W55" s="1194"/>
      <c r="X55" s="1194"/>
      <c r="Y55" s="1194"/>
      <c r="Z55" s="1194"/>
      <c r="AA55" s="1194"/>
      <c r="AB55" s="1194"/>
      <c r="AC55" s="1194"/>
      <c r="AD55" s="1194"/>
      <c r="AE55" s="1194"/>
      <c r="AF55" s="1194"/>
      <c r="AG55" s="1194"/>
      <c r="AH55" s="1194"/>
      <c r="AI55" s="1194"/>
      <c r="AJ55" s="1194"/>
      <c r="AK55" s="1194"/>
      <c r="AL55" s="1194"/>
      <c r="AM55" s="1194"/>
      <c r="AN55" s="1194"/>
      <c r="AO55" s="1194"/>
      <c r="AP55" s="1194"/>
      <c r="AQ55" s="1194"/>
      <c r="AR55" s="1194"/>
      <c r="AS55" s="1194"/>
      <c r="AT55" s="1194"/>
      <c r="AU55" s="1194"/>
      <c r="AV55" s="1194"/>
      <c r="AW55" s="1194"/>
      <c r="AX55" s="1194"/>
      <c r="AY55" s="1194"/>
      <c r="AZ55" s="1194"/>
      <c r="BA55" s="1194"/>
      <c r="BB55" s="1194"/>
      <c r="BC55" s="1194"/>
      <c r="BD55" s="1194"/>
      <c r="BE55" s="1194"/>
      <c r="BF55" s="1194"/>
      <c r="BG55" s="1194"/>
      <c r="BH55" s="1194"/>
      <c r="BI55" s="1194"/>
      <c r="BJ55" s="1194"/>
      <c r="BK55" s="1194"/>
      <c r="BL55" s="1194"/>
      <c r="BM55" s="1194"/>
      <c r="BN55" s="1194"/>
      <c r="BO55" s="1194"/>
      <c r="BP55" s="1194"/>
      <c r="BQ55" s="1194"/>
      <c r="BR55" s="1194"/>
      <c r="BS55" s="1194"/>
      <c r="BT55" s="1194"/>
      <c r="BU55" s="1194"/>
      <c r="BV55" s="1194"/>
      <c r="BW55" s="1194"/>
      <c r="BX55" s="1194"/>
      <c r="BY55" s="1194"/>
      <c r="BZ55" s="1194"/>
      <c r="CA55" s="1194"/>
      <c r="CB55" s="1194"/>
      <c r="CC55" s="1194"/>
      <c r="CD55" s="1194"/>
      <c r="CE55" s="1194"/>
      <c r="CF55" s="1194"/>
      <c r="CG55" s="1194"/>
      <c r="CH55" s="1194"/>
      <c r="CI55" s="1194"/>
      <c r="CJ55" s="1194"/>
      <c r="CK55" s="1194"/>
      <c r="CL55" s="1194"/>
      <c r="CM55" s="1194"/>
      <c r="CN55" s="1194"/>
      <c r="CO55" s="1194"/>
      <c r="CP55" s="1194"/>
      <c r="CQ55" s="1194"/>
      <c r="CR55" s="1194"/>
      <c r="CS55" s="1194"/>
      <c r="CT55" s="1194"/>
      <c r="CU55" s="1194"/>
      <c r="CV55" s="1194"/>
    </row>
    <row r="56" spans="1:100" s="1165" customFormat="1" ht="26.25" customHeight="1">
      <c r="A56" s="1222"/>
      <c r="B56" s="1194"/>
      <c r="C56" s="1194"/>
      <c r="D56" s="1194"/>
      <c r="E56" s="1194"/>
      <c r="F56" s="1194"/>
      <c r="G56" s="1194"/>
      <c r="H56" s="1194"/>
      <c r="I56" s="1194"/>
      <c r="J56" s="1194"/>
      <c r="K56" s="1194"/>
      <c r="L56" s="1194"/>
      <c r="M56" s="1194"/>
      <c r="N56" s="1194"/>
      <c r="O56" s="1194"/>
      <c r="P56" s="1194"/>
      <c r="Q56" s="1194"/>
      <c r="R56" s="1194"/>
      <c r="S56" s="1194"/>
      <c r="T56" s="1194"/>
      <c r="U56" s="1194"/>
      <c r="V56" s="1194"/>
      <c r="W56" s="1194"/>
      <c r="X56" s="1194"/>
      <c r="Y56" s="1194"/>
      <c r="Z56" s="1194"/>
      <c r="AA56" s="1194"/>
      <c r="AB56" s="1194"/>
      <c r="AC56" s="1194"/>
      <c r="AD56" s="1194"/>
      <c r="AE56" s="1194"/>
      <c r="AF56" s="1194"/>
      <c r="AG56" s="1194"/>
      <c r="AH56" s="1194"/>
      <c r="AI56" s="1194"/>
      <c r="AJ56" s="1194"/>
      <c r="AK56" s="1194"/>
      <c r="AL56" s="1194"/>
      <c r="AM56" s="1194"/>
      <c r="AN56" s="1194"/>
      <c r="AO56" s="1194"/>
      <c r="AP56" s="1194"/>
      <c r="AQ56" s="1194"/>
      <c r="AR56" s="1194"/>
      <c r="AS56" s="1194"/>
      <c r="AT56" s="1194"/>
      <c r="AU56" s="1194"/>
      <c r="AV56" s="1194"/>
      <c r="AW56" s="1194"/>
      <c r="AX56" s="1194"/>
      <c r="AY56" s="1194"/>
      <c r="AZ56" s="1194"/>
      <c r="BA56" s="1194"/>
      <c r="BB56" s="1194"/>
      <c r="BC56" s="1194"/>
      <c r="BD56" s="1194"/>
      <c r="BE56" s="1194"/>
      <c r="BF56" s="1194"/>
      <c r="BG56" s="1194"/>
      <c r="BH56" s="1194"/>
      <c r="BI56" s="1194"/>
      <c r="BJ56" s="1194"/>
      <c r="BK56" s="1194"/>
      <c r="BL56" s="1194"/>
      <c r="BM56" s="1194"/>
      <c r="BN56" s="1194"/>
      <c r="BO56" s="1194"/>
      <c r="BP56" s="1194"/>
      <c r="BQ56" s="1194"/>
      <c r="BR56" s="1194"/>
      <c r="BS56" s="1194"/>
      <c r="BT56" s="1194"/>
      <c r="BU56" s="1194"/>
      <c r="BV56" s="1194"/>
      <c r="BW56" s="1194"/>
      <c r="BX56" s="1194"/>
      <c r="BY56" s="1194"/>
      <c r="BZ56" s="1194"/>
      <c r="CA56" s="1194"/>
      <c r="CB56" s="1194"/>
      <c r="CC56" s="1194"/>
      <c r="CD56" s="1194"/>
      <c r="CE56" s="1194"/>
      <c r="CF56" s="1194"/>
      <c r="CG56" s="1194"/>
      <c r="CH56" s="1194"/>
      <c r="CI56" s="1194"/>
      <c r="CJ56" s="1194"/>
      <c r="CK56" s="1194"/>
      <c r="CL56" s="1194"/>
      <c r="CM56" s="1194"/>
      <c r="CN56" s="1194"/>
      <c r="CO56" s="1194"/>
      <c r="CP56" s="1194"/>
      <c r="CQ56" s="1194"/>
      <c r="CR56" s="1194"/>
      <c r="CS56" s="1194"/>
      <c r="CT56" s="1194"/>
      <c r="CU56" s="1194"/>
      <c r="CV56" s="1194"/>
    </row>
    <row r="57" spans="1:100" s="814" customFormat="1" ht="18" customHeight="1">
      <c r="A57" s="1221"/>
      <c r="B57" s="628"/>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c r="BF57" s="628"/>
      <c r="BG57" s="628"/>
      <c r="BH57" s="628"/>
      <c r="BI57" s="628"/>
      <c r="BJ57" s="628"/>
      <c r="BK57" s="628"/>
      <c r="BL57" s="628"/>
      <c r="BM57" s="628"/>
      <c r="BN57" s="628"/>
      <c r="BO57" s="628"/>
      <c r="BP57" s="628"/>
      <c r="BQ57" s="628"/>
      <c r="BR57" s="628"/>
      <c r="BS57" s="628"/>
      <c r="BT57" s="628"/>
      <c r="BU57" s="628"/>
      <c r="BV57" s="628"/>
      <c r="BW57" s="628"/>
      <c r="BX57" s="628"/>
      <c r="BY57" s="628"/>
      <c r="BZ57" s="628"/>
      <c r="CA57" s="628"/>
      <c r="CB57" s="628"/>
      <c r="CC57" s="628"/>
      <c r="CD57" s="628"/>
      <c r="CE57" s="628"/>
      <c r="CF57" s="628"/>
      <c r="CG57" s="628"/>
      <c r="CH57" s="628"/>
      <c r="CI57" s="628"/>
      <c r="CJ57" s="628"/>
      <c r="CK57" s="628"/>
      <c r="CL57" s="628"/>
      <c r="CM57" s="628"/>
      <c r="CN57" s="628"/>
      <c r="CO57" s="628"/>
      <c r="CP57" s="628"/>
      <c r="CQ57" s="628"/>
      <c r="CR57" s="628"/>
      <c r="CS57" s="628"/>
      <c r="CT57" s="628"/>
      <c r="CU57" s="628"/>
      <c r="CV57" s="628"/>
    </row>
    <row r="58" spans="1:100" s="814" customFormat="1" ht="18" customHeight="1" thickBot="1">
      <c r="A58" s="1221"/>
      <c r="B58" s="628"/>
      <c r="C58" s="1152"/>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2"/>
      <c r="AY58" s="812"/>
      <c r="AZ58" s="812"/>
      <c r="BA58" s="812"/>
      <c r="BB58" s="812"/>
      <c r="BC58" s="812"/>
      <c r="BD58" s="812"/>
      <c r="BE58" s="812"/>
      <c r="BF58" s="812"/>
      <c r="BG58" s="812"/>
      <c r="BH58" s="812"/>
      <c r="BI58" s="812"/>
      <c r="BJ58" s="812"/>
      <c r="BK58" s="812"/>
      <c r="BL58" s="812"/>
      <c r="BM58" s="812"/>
      <c r="BN58" s="812"/>
      <c r="BO58" s="812"/>
      <c r="BP58" s="812"/>
      <c r="BQ58" s="812"/>
      <c r="BR58" s="812"/>
      <c r="BS58" s="812"/>
      <c r="BT58" s="812"/>
      <c r="BU58" s="812"/>
      <c r="BV58" s="812"/>
      <c r="BW58" s="812"/>
      <c r="BX58" s="812"/>
      <c r="BY58" s="812"/>
      <c r="BZ58" s="812"/>
      <c r="CA58" s="812"/>
      <c r="CB58" s="812"/>
      <c r="CC58" s="812"/>
      <c r="CD58" s="812"/>
      <c r="CE58" s="812"/>
      <c r="CF58" s="812"/>
      <c r="CG58" s="812"/>
      <c r="CH58" s="812"/>
      <c r="CI58" s="812"/>
      <c r="CJ58" s="812"/>
      <c r="CK58" s="812"/>
      <c r="CL58" s="812"/>
      <c r="CM58" s="812"/>
      <c r="CN58" s="812"/>
      <c r="CO58" s="812"/>
      <c r="CP58" s="812"/>
      <c r="CQ58" s="812"/>
      <c r="CR58" s="812"/>
      <c r="CS58" s="812"/>
      <c r="CT58" s="812"/>
      <c r="CU58" s="812"/>
      <c r="CV58" s="812"/>
    </row>
    <row r="59" spans="1:100" s="811" customFormat="1" ht="24.95" customHeight="1" thickBot="1">
      <c r="A59" s="1223"/>
      <c r="B59" s="1437" t="s">
        <v>986</v>
      </c>
      <c r="C59" s="1435"/>
      <c r="D59" s="1435"/>
      <c r="E59" s="1435"/>
      <c r="F59" s="1435"/>
      <c r="G59" s="1435"/>
      <c r="H59" s="1435"/>
      <c r="I59" s="1435"/>
      <c r="J59" s="1435"/>
      <c r="K59" s="1435"/>
      <c r="L59" s="1435"/>
      <c r="M59" s="1435"/>
      <c r="N59" s="1435"/>
      <c r="O59" s="1435"/>
      <c r="P59" s="1437" t="s">
        <v>986</v>
      </c>
      <c r="Q59" s="1435"/>
      <c r="R59" s="1435"/>
      <c r="S59" s="1435"/>
      <c r="T59" s="1435"/>
      <c r="U59" s="1435"/>
      <c r="V59" s="1435"/>
      <c r="W59" s="1435"/>
      <c r="X59" s="1435"/>
      <c r="Y59" s="1435"/>
      <c r="Z59" s="1435"/>
      <c r="AA59" s="1435"/>
      <c r="AB59" s="1435"/>
      <c r="AC59" s="1435"/>
      <c r="AD59" s="1437" t="s">
        <v>986</v>
      </c>
      <c r="AE59" s="1435"/>
      <c r="AF59" s="1435"/>
      <c r="AG59" s="1435"/>
      <c r="AH59" s="1435"/>
      <c r="AI59" s="1435"/>
      <c r="AJ59" s="1435"/>
      <c r="AK59" s="1435"/>
      <c r="AL59" s="1435"/>
      <c r="AM59" s="1435"/>
      <c r="AN59" s="1435"/>
      <c r="AO59" s="1435"/>
      <c r="AP59" s="1435"/>
      <c r="AQ59" s="1435"/>
      <c r="AR59" s="1437" t="s">
        <v>986</v>
      </c>
      <c r="AS59" s="1435"/>
      <c r="AT59" s="1435"/>
      <c r="AU59" s="1435"/>
      <c r="AV59" s="1435"/>
      <c r="AW59" s="1435"/>
      <c r="AX59" s="1435"/>
      <c r="AY59" s="1435"/>
      <c r="AZ59" s="1435"/>
      <c r="BA59" s="1435"/>
      <c r="BB59" s="1435"/>
      <c r="BC59" s="1435"/>
      <c r="BD59" s="1435"/>
      <c r="BE59" s="1435"/>
      <c r="BF59" s="1437" t="s">
        <v>986</v>
      </c>
      <c r="BG59" s="1435"/>
      <c r="BH59" s="1435"/>
      <c r="BI59" s="1435"/>
      <c r="BJ59" s="1435"/>
      <c r="BK59" s="1435"/>
      <c r="BL59" s="1435"/>
      <c r="BM59" s="1435"/>
      <c r="BN59" s="1435"/>
      <c r="BO59" s="1435"/>
      <c r="BP59" s="1435"/>
      <c r="BQ59" s="1435"/>
      <c r="BR59" s="1435"/>
      <c r="BS59" s="1435"/>
      <c r="BT59" s="1437" t="s">
        <v>1101</v>
      </c>
      <c r="BU59" s="1435"/>
      <c r="BV59" s="1435"/>
      <c r="BW59" s="1435"/>
      <c r="BX59" s="1435"/>
      <c r="BY59" s="1435"/>
      <c r="BZ59" s="1435"/>
      <c r="CA59" s="1435"/>
      <c r="CB59" s="1435"/>
      <c r="CC59" s="1435"/>
      <c r="CD59" s="1435"/>
      <c r="CE59" s="1435"/>
      <c r="CF59" s="1395"/>
      <c r="CG59" s="1395"/>
      <c r="CH59" s="1435" t="s">
        <v>1083</v>
      </c>
      <c r="CI59" s="1435"/>
      <c r="CJ59" s="1435"/>
      <c r="CK59" s="1435"/>
      <c r="CL59" s="1435"/>
      <c r="CM59" s="1435"/>
      <c r="CN59" s="1435"/>
      <c r="CO59" s="1435"/>
      <c r="CP59" s="1435"/>
      <c r="CQ59" s="1435"/>
      <c r="CR59" s="1435"/>
      <c r="CS59" s="1435"/>
      <c r="CT59" s="1435"/>
      <c r="CU59" s="1435"/>
      <c r="CV59" s="1435"/>
    </row>
    <row r="60" spans="1:100" s="814" customFormat="1" ht="236.25" thickBot="1">
      <c r="A60" s="1218"/>
      <c r="B60" s="813" t="s">
        <v>327</v>
      </c>
      <c r="C60" s="813" t="s">
        <v>343</v>
      </c>
      <c r="D60" s="813" t="s">
        <v>395</v>
      </c>
      <c r="E60" s="813" t="s">
        <v>344</v>
      </c>
      <c r="F60" s="813" t="s">
        <v>345</v>
      </c>
      <c r="G60" s="813" t="s">
        <v>346</v>
      </c>
      <c r="H60" s="813" t="s">
        <v>226</v>
      </c>
      <c r="I60" s="813" t="s">
        <v>394</v>
      </c>
      <c r="J60" s="813" t="s">
        <v>163</v>
      </c>
      <c r="K60" s="813" t="s">
        <v>430</v>
      </c>
      <c r="L60" s="813" t="s">
        <v>61</v>
      </c>
      <c r="M60" s="813" t="s">
        <v>62</v>
      </c>
      <c r="N60" s="813" t="s">
        <v>328</v>
      </c>
      <c r="O60" s="813" t="s">
        <v>691</v>
      </c>
      <c r="P60" s="813" t="s">
        <v>331</v>
      </c>
      <c r="Q60" s="813" t="s">
        <v>566</v>
      </c>
      <c r="R60" s="813" t="s">
        <v>314</v>
      </c>
      <c r="S60" s="813" t="s">
        <v>315</v>
      </c>
      <c r="T60" s="813" t="s">
        <v>686</v>
      </c>
      <c r="U60" s="813" t="s">
        <v>564</v>
      </c>
      <c r="V60" s="813" t="s">
        <v>675</v>
      </c>
      <c r="W60" s="813" t="s">
        <v>726</v>
      </c>
      <c r="X60" s="813" t="s">
        <v>685</v>
      </c>
      <c r="Y60" s="813" t="s">
        <v>690</v>
      </c>
      <c r="Z60" s="813" t="s">
        <v>679</v>
      </c>
      <c r="AA60" s="813" t="s">
        <v>567</v>
      </c>
      <c r="AB60" s="813" t="s">
        <v>680</v>
      </c>
      <c r="AC60" s="813" t="s">
        <v>565</v>
      </c>
      <c r="AD60" s="813" t="s">
        <v>682</v>
      </c>
      <c r="AE60" s="813" t="s">
        <v>738</v>
      </c>
      <c r="AF60" s="813" t="s">
        <v>677</v>
      </c>
      <c r="AG60" s="813" t="s">
        <v>705</v>
      </c>
      <c r="AH60" s="813" t="s">
        <v>700</v>
      </c>
      <c r="AI60" s="813" t="s">
        <v>763</v>
      </c>
      <c r="AJ60" s="813" t="s">
        <v>762</v>
      </c>
      <c r="AK60" s="813" t="s">
        <v>744</v>
      </c>
      <c r="AL60" s="813" t="s">
        <v>766</v>
      </c>
      <c r="AM60" s="813" t="s">
        <v>768</v>
      </c>
      <c r="AN60" s="813" t="s">
        <v>739</v>
      </c>
      <c r="AO60" s="813" t="s">
        <v>706</v>
      </c>
      <c r="AP60" s="813" t="s">
        <v>707</v>
      </c>
      <c r="AQ60" s="813" t="s">
        <v>709</v>
      </c>
      <c r="AR60" s="813" t="s">
        <v>740</v>
      </c>
      <c r="AS60" s="813" t="s">
        <v>741</v>
      </c>
      <c r="AT60" s="813" t="s">
        <v>764</v>
      </c>
      <c r="AU60" s="813" t="s">
        <v>771</v>
      </c>
      <c r="AV60" s="813" t="s">
        <v>708</v>
      </c>
      <c r="AW60" s="813" t="s">
        <v>765</v>
      </c>
      <c r="AX60" s="813" t="s">
        <v>742</v>
      </c>
      <c r="AY60" s="813" t="s">
        <v>743</v>
      </c>
      <c r="AZ60" s="813" t="s">
        <v>710</v>
      </c>
      <c r="BA60" s="813" t="s">
        <v>775</v>
      </c>
      <c r="BB60" s="813" t="s">
        <v>724</v>
      </c>
      <c r="BC60" s="813" t="s">
        <v>728</v>
      </c>
      <c r="BD60" s="813" t="s">
        <v>702</v>
      </c>
      <c r="BE60" s="813" t="s">
        <v>723</v>
      </c>
      <c r="BF60" s="813" t="s">
        <v>773</v>
      </c>
      <c r="BG60" s="813" t="s">
        <v>777</v>
      </c>
      <c r="BH60" s="813" t="s">
        <v>778</v>
      </c>
      <c r="BI60" s="813" t="s">
        <v>779</v>
      </c>
      <c r="BJ60" s="813" t="s">
        <v>993</v>
      </c>
      <c r="BK60" s="813" t="s">
        <v>994</v>
      </c>
      <c r="BL60" s="813" t="s">
        <v>990</v>
      </c>
      <c r="BM60" s="813" t="s">
        <v>991</v>
      </c>
      <c r="BN60" s="813" t="s">
        <v>1148</v>
      </c>
      <c r="BO60" s="813" t="s">
        <v>1149</v>
      </c>
      <c r="BP60" s="813" t="s">
        <v>1057</v>
      </c>
      <c r="BQ60" s="813" t="s">
        <v>1043</v>
      </c>
      <c r="BR60" s="813" t="s">
        <v>1044</v>
      </c>
      <c r="BS60" s="813" t="s">
        <v>1045</v>
      </c>
      <c r="BT60" s="813" t="s">
        <v>1046</v>
      </c>
      <c r="BU60" s="813" t="s">
        <v>1047</v>
      </c>
      <c r="BV60" s="813" t="s">
        <v>1048</v>
      </c>
      <c r="BW60" s="813" t="s">
        <v>1049</v>
      </c>
      <c r="BX60" s="813" t="s">
        <v>1050</v>
      </c>
      <c r="BY60" s="813" t="s">
        <v>1051</v>
      </c>
      <c r="BZ60" s="813" t="s">
        <v>1052</v>
      </c>
      <c r="CA60" s="813" t="s">
        <v>1053</v>
      </c>
      <c r="CB60" s="813" t="s">
        <v>1054</v>
      </c>
      <c r="CC60" s="813" t="s">
        <v>1055</v>
      </c>
      <c r="CD60" s="813" t="s">
        <v>1056</v>
      </c>
      <c r="CE60" s="813" t="s">
        <v>714</v>
      </c>
      <c r="CF60" s="813" t="s">
        <v>786</v>
      </c>
      <c r="CG60" s="813" t="s">
        <v>785</v>
      </c>
      <c r="CH60" s="813" t="s">
        <v>715</v>
      </c>
      <c r="CI60" s="813" t="s">
        <v>716</v>
      </c>
      <c r="CJ60" s="813" t="s">
        <v>717</v>
      </c>
      <c r="CK60" s="813" t="s">
        <v>718</v>
      </c>
      <c r="CL60" s="813" t="s">
        <v>719</v>
      </c>
      <c r="CM60" s="813" t="s">
        <v>783</v>
      </c>
      <c r="CN60" s="813" t="s">
        <v>787</v>
      </c>
      <c r="CO60" s="813" t="s">
        <v>725</v>
      </c>
      <c r="CP60" s="813" t="s">
        <v>784</v>
      </c>
      <c r="CQ60" s="813" t="s">
        <v>720</v>
      </c>
      <c r="CR60" s="813" t="s">
        <v>722</v>
      </c>
      <c r="CS60" s="813" t="s">
        <v>772</v>
      </c>
      <c r="CT60" s="813" t="s">
        <v>721</v>
      </c>
      <c r="CU60" s="813" t="s">
        <v>712</v>
      </c>
      <c r="CV60" s="813" t="s">
        <v>713</v>
      </c>
    </row>
    <row r="61" spans="1:100" s="814" customFormat="1" ht="18" customHeight="1" thickBot="1">
      <c r="A61" s="1241"/>
      <c r="B61" s="624">
        <f>SUM(C61:CV61)</f>
        <v>19852103.872351505</v>
      </c>
      <c r="C61" s="789">
        <f t="shared" ref="C61:AH61" si="32">C48*C54</f>
        <v>53893.313067076459</v>
      </c>
      <c r="D61" s="789">
        <f t="shared" si="32"/>
        <v>22154.274713596529</v>
      </c>
      <c r="E61" s="789">
        <f t="shared" si="32"/>
        <v>237564.91332557774</v>
      </c>
      <c r="F61" s="789">
        <f t="shared" si="32"/>
        <v>59956.179647077137</v>
      </c>
      <c r="G61" s="789">
        <f t="shared" si="32"/>
        <v>77147.065921500252</v>
      </c>
      <c r="H61" s="789">
        <f t="shared" si="32"/>
        <v>75033.088389279903</v>
      </c>
      <c r="I61" s="789">
        <f t="shared" si="32"/>
        <v>45636.735807238198</v>
      </c>
      <c r="J61" s="789">
        <f t="shared" si="32"/>
        <v>19877.683525051543</v>
      </c>
      <c r="K61" s="789">
        <f t="shared" si="32"/>
        <v>61242.40121258689</v>
      </c>
      <c r="L61" s="789">
        <f t="shared" si="32"/>
        <v>76.585786527089383</v>
      </c>
      <c r="M61" s="789">
        <f t="shared" si="32"/>
        <v>27798.542268606678</v>
      </c>
      <c r="N61" s="789">
        <f t="shared" si="32"/>
        <v>63456.045179328787</v>
      </c>
      <c r="O61" s="789">
        <f t="shared" si="32"/>
        <v>66115.565300509217</v>
      </c>
      <c r="P61" s="789">
        <f t="shared" si="32"/>
        <v>235503.39181152661</v>
      </c>
      <c r="Q61" s="789">
        <f t="shared" si="32"/>
        <v>45564.346502164648</v>
      </c>
      <c r="R61" s="789">
        <f t="shared" si="32"/>
        <v>58876.634793154197</v>
      </c>
      <c r="S61" s="789">
        <f t="shared" si="32"/>
        <v>20346.64032748454</v>
      </c>
      <c r="T61" s="789">
        <f t="shared" si="32"/>
        <v>147759.16109947665</v>
      </c>
      <c r="U61" s="789">
        <f t="shared" si="32"/>
        <v>51624.065721075167</v>
      </c>
      <c r="V61" s="789">
        <f t="shared" si="32"/>
        <v>70964.599620073699</v>
      </c>
      <c r="W61" s="789">
        <f t="shared" si="32"/>
        <v>913705.15248089482</v>
      </c>
      <c r="X61" s="789">
        <f t="shared" si="32"/>
        <v>243108.46532570294</v>
      </c>
      <c r="Y61" s="789">
        <f t="shared" si="32"/>
        <v>38083.069190867733</v>
      </c>
      <c r="Z61" s="789">
        <f t="shared" si="32"/>
        <v>18930.327836915079</v>
      </c>
      <c r="AA61" s="789">
        <f t="shared" si="32"/>
        <v>140977.6470705574</v>
      </c>
      <c r="AB61" s="789">
        <f t="shared" si="32"/>
        <v>2700419.0294266255</v>
      </c>
      <c r="AC61" s="789">
        <f t="shared" si="32"/>
        <v>1174464.0188001834</v>
      </c>
      <c r="AD61" s="789">
        <f t="shared" si="32"/>
        <v>1486253.1487148714</v>
      </c>
      <c r="AE61" s="789">
        <f t="shared" si="32"/>
        <v>1204257.987999948</v>
      </c>
      <c r="AF61" s="789">
        <f t="shared" si="32"/>
        <v>2155466.0461107586</v>
      </c>
      <c r="AG61" s="789">
        <f t="shared" si="32"/>
        <v>0</v>
      </c>
      <c r="AH61" s="789">
        <f t="shared" si="32"/>
        <v>1266829.6247129433</v>
      </c>
      <c r="AI61" s="789">
        <f t="shared" ref="AI61:BO61" si="33">AI48*AI54</f>
        <v>-510600.58613719506</v>
      </c>
      <c r="AJ61" s="789">
        <f t="shared" si="33"/>
        <v>-314489.56573004043</v>
      </c>
      <c r="AK61" s="789">
        <f t="shared" si="33"/>
        <v>-763415.51306493406</v>
      </c>
      <c r="AL61" s="789">
        <f t="shared" si="33"/>
        <v>338525.96237554925</v>
      </c>
      <c r="AM61" s="789">
        <f t="shared" si="33"/>
        <v>-427794.56497559731</v>
      </c>
      <c r="AN61" s="789">
        <f t="shared" si="33"/>
        <v>-27927.584073303005</v>
      </c>
      <c r="AO61" s="789">
        <f t="shared" si="33"/>
        <v>-1160226.4063486885</v>
      </c>
      <c r="AP61" s="789">
        <f t="shared" si="33"/>
        <v>476491.58488282893</v>
      </c>
      <c r="AQ61" s="789">
        <f t="shared" si="33"/>
        <v>476491.58488282893</v>
      </c>
      <c r="AR61" s="789">
        <f t="shared" si="33"/>
        <v>249440.95583909351</v>
      </c>
      <c r="AS61" s="789">
        <f t="shared" si="33"/>
        <v>249440.95583909351</v>
      </c>
      <c r="AT61" s="789">
        <f t="shared" si="33"/>
        <v>-226116.91192032295</v>
      </c>
      <c r="AU61" s="789">
        <f t="shared" si="33"/>
        <v>0</v>
      </c>
      <c r="AV61" s="789">
        <f t="shared" si="33"/>
        <v>205344.32872530419</v>
      </c>
      <c r="AW61" s="789">
        <f t="shared" si="33"/>
        <v>205344.32872530419</v>
      </c>
      <c r="AX61" s="789">
        <f t="shared" si="33"/>
        <v>57579.922024010601</v>
      </c>
      <c r="AY61" s="789">
        <f t="shared" si="33"/>
        <v>57578.872903647214</v>
      </c>
      <c r="AZ61" s="789">
        <f t="shared" si="33"/>
        <v>186953.24875516887</v>
      </c>
      <c r="BA61" s="1248">
        <f t="shared" si="33"/>
        <v>0</v>
      </c>
      <c r="BB61" s="789">
        <f t="shared" si="33"/>
        <v>40406.870795765033</v>
      </c>
      <c r="BC61" s="789">
        <f t="shared" si="33"/>
        <v>95326.223578231817</v>
      </c>
      <c r="BD61" s="789">
        <f t="shared" si="33"/>
        <v>1056622.6231033506</v>
      </c>
      <c r="BE61" s="789">
        <f t="shared" si="33"/>
        <v>110180.718803397</v>
      </c>
      <c r="BF61" s="789">
        <f t="shared" si="33"/>
        <v>1204.3901771657345</v>
      </c>
      <c r="BG61" s="789">
        <f t="shared" si="33"/>
        <v>388703.2911155168</v>
      </c>
      <c r="BH61" s="789">
        <f t="shared" si="33"/>
        <v>1084239.6675490919</v>
      </c>
      <c r="BI61" s="1377">
        <f t="shared" si="33"/>
        <v>525147.68909588852</v>
      </c>
      <c r="BJ61" s="1248">
        <f t="shared" si="33"/>
        <v>0</v>
      </c>
      <c r="BK61" s="1248">
        <f t="shared" si="33"/>
        <v>0</v>
      </c>
      <c r="BL61" s="1248">
        <f t="shared" si="33"/>
        <v>0</v>
      </c>
      <c r="BM61" s="1248">
        <f t="shared" si="33"/>
        <v>0</v>
      </c>
      <c r="BN61" s="1248">
        <f t="shared" si="33"/>
        <v>0</v>
      </c>
      <c r="BO61" s="1248">
        <f t="shared" si="33"/>
        <v>0</v>
      </c>
      <c r="BP61" s="1248">
        <f t="shared" ref="BP61:CV61" si="34">BP48*BP54</f>
        <v>0</v>
      </c>
      <c r="BQ61" s="1248">
        <f t="shared" si="34"/>
        <v>0</v>
      </c>
      <c r="BR61" s="1248">
        <f t="shared" si="34"/>
        <v>0</v>
      </c>
      <c r="BS61" s="1248">
        <f t="shared" si="34"/>
        <v>0</v>
      </c>
      <c r="BT61" s="1248">
        <f t="shared" si="34"/>
        <v>0</v>
      </c>
      <c r="BU61" s="1248">
        <f t="shared" si="34"/>
        <v>0</v>
      </c>
      <c r="BV61" s="1248">
        <f t="shared" si="34"/>
        <v>0</v>
      </c>
      <c r="BW61" s="1248">
        <f t="shared" si="34"/>
        <v>0</v>
      </c>
      <c r="BX61" s="1248">
        <f t="shared" si="34"/>
        <v>0</v>
      </c>
      <c r="BY61" s="1248">
        <f t="shared" si="34"/>
        <v>0</v>
      </c>
      <c r="BZ61" s="1248">
        <f t="shared" si="34"/>
        <v>0</v>
      </c>
      <c r="CA61" s="1248">
        <f t="shared" si="34"/>
        <v>0</v>
      </c>
      <c r="CB61" s="1248">
        <f t="shared" si="34"/>
        <v>0</v>
      </c>
      <c r="CC61" s="1248">
        <f t="shared" si="34"/>
        <v>0</v>
      </c>
      <c r="CD61" s="1248">
        <f t="shared" si="34"/>
        <v>0</v>
      </c>
      <c r="CE61" s="789">
        <f t="shared" si="34"/>
        <v>-17092.268960264933</v>
      </c>
      <c r="CF61" s="789">
        <f t="shared" si="34"/>
        <v>558901.0385470672</v>
      </c>
      <c r="CG61" s="789">
        <f t="shared" si="34"/>
        <v>41718.271249996018</v>
      </c>
      <c r="CH61" s="789">
        <f t="shared" si="34"/>
        <v>1349437.3621258615</v>
      </c>
      <c r="CI61" s="789">
        <f t="shared" si="34"/>
        <v>810956.40233171568</v>
      </c>
      <c r="CJ61" s="789">
        <f t="shared" si="34"/>
        <v>913947.4992848367</v>
      </c>
      <c r="CK61" s="789">
        <f t="shared" si="34"/>
        <v>78998.763362874393</v>
      </c>
      <c r="CL61" s="789">
        <f t="shared" si="34"/>
        <v>1000918.5282890721</v>
      </c>
      <c r="CM61" s="789">
        <f t="shared" si="34"/>
        <v>9498.7357700858538</v>
      </c>
      <c r="CN61" s="789">
        <f t="shared" si="34"/>
        <v>9821.8648420083682</v>
      </c>
      <c r="CO61" s="789">
        <f t="shared" si="34"/>
        <v>5233.012372563313</v>
      </c>
      <c r="CP61" s="789">
        <f t="shared" si="34"/>
        <v>5233.012372563313</v>
      </c>
      <c r="CQ61" s="789">
        <f t="shared" si="34"/>
        <v>-66477.511825876965</v>
      </c>
      <c r="CR61" s="789">
        <f t="shared" si="34"/>
        <v>-23580.029287436453</v>
      </c>
      <c r="CS61" s="789">
        <f t="shared" si="34"/>
        <v>-30003.793272441497</v>
      </c>
      <c r="CT61" s="789">
        <f t="shared" si="34"/>
        <v>-686.12471765365012</v>
      </c>
      <c r="CU61" s="789">
        <f t="shared" si="34"/>
        <v>-707.10712492134587</v>
      </c>
      <c r="CV61" s="789">
        <f t="shared" si="34"/>
        <v>48448.378381109418</v>
      </c>
    </row>
    <row r="62" spans="1:100" s="814" customFormat="1" ht="18" customHeight="1">
      <c r="A62" s="1225"/>
      <c r="B62" s="812"/>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812"/>
      <c r="AJ62" s="812"/>
      <c r="AK62" s="812"/>
      <c r="AL62" s="812"/>
      <c r="AM62" s="812"/>
      <c r="AN62" s="812"/>
      <c r="AO62" s="812"/>
      <c r="AP62" s="812"/>
      <c r="AQ62" s="812"/>
      <c r="AR62" s="812"/>
      <c r="AS62" s="812"/>
      <c r="AT62" s="812"/>
      <c r="AU62" s="812"/>
      <c r="AV62" s="812"/>
      <c r="AW62" s="812"/>
      <c r="AX62" s="812"/>
      <c r="AY62" s="812"/>
      <c r="AZ62" s="812"/>
      <c r="BA62" s="812"/>
      <c r="BB62" s="812"/>
      <c r="BC62" s="812"/>
      <c r="BD62" s="812"/>
      <c r="BE62" s="812"/>
      <c r="BF62" s="812"/>
      <c r="BG62" s="812"/>
      <c r="BH62" s="812"/>
      <c r="BI62" s="812"/>
      <c r="BJ62" s="812"/>
      <c r="BK62" s="812"/>
      <c r="BL62" s="812"/>
      <c r="BM62" s="812"/>
      <c r="BN62" s="812"/>
      <c r="BO62" s="812"/>
      <c r="BP62" s="812"/>
      <c r="BQ62" s="812"/>
      <c r="BR62" s="812"/>
      <c r="BS62" s="812"/>
      <c r="BT62" s="812"/>
      <c r="BU62" s="812"/>
      <c r="BV62" s="812"/>
      <c r="BW62" s="812"/>
      <c r="BX62" s="812"/>
      <c r="BY62" s="812"/>
      <c r="BZ62" s="812"/>
      <c r="CA62" s="812"/>
      <c r="CB62" s="812"/>
      <c r="CC62" s="812"/>
      <c r="CD62" s="812"/>
      <c r="CE62" s="812"/>
      <c r="CF62" s="812"/>
      <c r="CG62" s="812"/>
      <c r="CH62" s="812"/>
      <c r="CI62" s="812"/>
      <c r="CJ62" s="812"/>
      <c r="CK62" s="812"/>
      <c r="CL62" s="812"/>
      <c r="CM62" s="812"/>
      <c r="CN62" s="812"/>
      <c r="CO62" s="812"/>
      <c r="CP62" s="812"/>
      <c r="CQ62" s="812"/>
      <c r="CR62" s="812"/>
      <c r="CS62" s="812"/>
      <c r="CT62" s="812"/>
      <c r="CU62" s="812"/>
      <c r="CV62" s="812"/>
    </row>
    <row r="63" spans="1:100" s="814" customFormat="1" ht="18" customHeight="1">
      <c r="A63" s="1225"/>
      <c r="B63" s="628"/>
      <c r="C63" s="812"/>
      <c r="D63" s="812"/>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c r="AT63" s="812"/>
      <c r="AU63" s="812"/>
      <c r="AV63" s="812"/>
      <c r="AW63" s="812"/>
      <c r="AX63" s="812"/>
      <c r="AY63" s="812"/>
      <c r="AZ63" s="812"/>
      <c r="BA63" s="812"/>
      <c r="BB63" s="812"/>
      <c r="BC63" s="812"/>
      <c r="BD63" s="812"/>
      <c r="BE63" s="812"/>
      <c r="BF63" s="812"/>
      <c r="BG63" s="812"/>
      <c r="BH63" s="812"/>
      <c r="BI63" s="812"/>
      <c r="BJ63" s="812"/>
      <c r="BK63" s="812"/>
      <c r="BL63" s="812"/>
      <c r="BM63" s="812"/>
      <c r="BN63" s="812"/>
      <c r="BO63" s="812"/>
      <c r="BP63" s="812"/>
      <c r="BQ63" s="812"/>
      <c r="BR63" s="812"/>
      <c r="BS63" s="812"/>
      <c r="BT63" s="812"/>
      <c r="BU63" s="812"/>
      <c r="BV63" s="812"/>
      <c r="BW63" s="812"/>
      <c r="BX63" s="812"/>
      <c r="BY63" s="812"/>
      <c r="BZ63" s="812"/>
      <c r="CA63" s="812"/>
      <c r="CB63" s="812"/>
      <c r="CC63" s="812"/>
      <c r="CD63" s="812"/>
      <c r="CE63" s="812"/>
      <c r="CF63" s="812"/>
      <c r="CG63" s="812"/>
      <c r="CH63" s="812"/>
      <c r="CI63" s="812"/>
      <c r="CJ63" s="812"/>
      <c r="CK63" s="812"/>
      <c r="CL63" s="812"/>
      <c r="CM63" s="812"/>
      <c r="CN63" s="812"/>
      <c r="CO63" s="812"/>
      <c r="CP63" s="812"/>
      <c r="CQ63" s="812"/>
      <c r="CR63" s="812"/>
      <c r="CS63" s="812"/>
      <c r="CT63" s="812"/>
      <c r="CU63" s="812"/>
      <c r="CV63" s="812"/>
    </row>
    <row r="64" spans="1:100" s="814" customFormat="1" ht="18" customHeight="1" thickBot="1">
      <c r="A64" s="1225"/>
      <c r="B64" s="1197"/>
      <c r="C64" s="1191"/>
      <c r="D64" s="1191"/>
      <c r="E64" s="1191"/>
      <c r="F64" s="1191"/>
      <c r="G64" s="1191"/>
      <c r="H64" s="1191"/>
      <c r="I64" s="1191"/>
      <c r="J64" s="1191"/>
      <c r="K64" s="1191"/>
      <c r="L64" s="1191"/>
      <c r="M64" s="1191"/>
      <c r="N64" s="1191"/>
      <c r="O64" s="1191"/>
      <c r="P64" s="1191"/>
      <c r="Q64" s="1191"/>
      <c r="R64" s="1191"/>
      <c r="S64" s="1191"/>
      <c r="T64" s="1191"/>
      <c r="U64" s="1191"/>
      <c r="V64" s="1191"/>
      <c r="W64" s="1191"/>
      <c r="X64" s="1191"/>
      <c r="Y64" s="1191"/>
      <c r="Z64" s="1191"/>
      <c r="AA64" s="1191"/>
      <c r="AB64" s="1191"/>
      <c r="AC64" s="1191"/>
      <c r="AD64" s="1191"/>
      <c r="AE64" s="1191"/>
      <c r="AF64" s="1191"/>
      <c r="AG64" s="1191"/>
      <c r="AH64" s="1191"/>
      <c r="AI64" s="1191"/>
      <c r="AJ64" s="1191"/>
      <c r="AK64" s="1191"/>
      <c r="AL64" s="1191"/>
      <c r="AM64" s="1191"/>
      <c r="AN64" s="1191"/>
      <c r="AO64" s="1191"/>
      <c r="AP64" s="1191"/>
      <c r="AQ64" s="1191"/>
      <c r="AR64" s="1191"/>
      <c r="AS64" s="1191"/>
      <c r="AT64" s="1191"/>
      <c r="AU64" s="1191"/>
      <c r="AV64" s="1191"/>
      <c r="AW64" s="1191"/>
      <c r="AX64" s="1191"/>
      <c r="AY64" s="1191"/>
      <c r="AZ64" s="1191"/>
      <c r="BA64" s="1191"/>
      <c r="BB64" s="1191"/>
      <c r="BC64" s="1191"/>
      <c r="BD64" s="1191"/>
      <c r="BE64" s="1191"/>
      <c r="BF64" s="1191"/>
      <c r="BG64" s="1191"/>
      <c r="BH64" s="1191"/>
      <c r="BI64" s="1191"/>
      <c r="BJ64" s="1191"/>
      <c r="BK64" s="1191"/>
      <c r="BL64" s="1191"/>
      <c r="BM64" s="1191"/>
      <c r="BN64" s="1191"/>
      <c r="BO64" s="1191"/>
      <c r="BP64" s="1191"/>
      <c r="BQ64" s="1191"/>
      <c r="BR64" s="1191"/>
      <c r="BS64" s="1191"/>
      <c r="BT64" s="1191"/>
      <c r="BU64" s="1191"/>
      <c r="BV64" s="1191"/>
      <c r="BW64" s="1191"/>
      <c r="BX64" s="1191"/>
      <c r="BY64" s="1191"/>
      <c r="BZ64" s="1191"/>
      <c r="CA64" s="1191"/>
      <c r="CB64" s="1191"/>
      <c r="CC64" s="1191"/>
      <c r="CD64" s="1191"/>
      <c r="CE64" s="1191"/>
      <c r="CF64" s="1191"/>
      <c r="CG64" s="1191"/>
      <c r="CH64" s="1191"/>
      <c r="CI64" s="1191"/>
      <c r="CJ64" s="1191"/>
      <c r="CK64" s="1191"/>
      <c r="CL64" s="1191"/>
      <c r="CM64" s="1191"/>
      <c r="CN64" s="1191"/>
      <c r="CO64" s="1191"/>
      <c r="CP64" s="1191"/>
      <c r="CQ64" s="1191"/>
      <c r="CR64" s="1191"/>
      <c r="CS64" s="1191"/>
      <c r="CT64" s="1191"/>
      <c r="CU64" s="1191"/>
      <c r="CV64" s="1191"/>
    </row>
    <row r="65" spans="1:100" s="811" customFormat="1" ht="24.95" customHeight="1" thickBot="1">
      <c r="A65" s="1223"/>
      <c r="B65" s="1437" t="s">
        <v>987</v>
      </c>
      <c r="C65" s="1435"/>
      <c r="D65" s="1435"/>
      <c r="E65" s="1435"/>
      <c r="F65" s="1435"/>
      <c r="G65" s="1435"/>
      <c r="H65" s="1435"/>
      <c r="I65" s="1435"/>
      <c r="J65" s="1435"/>
      <c r="K65" s="1435"/>
      <c r="L65" s="1435"/>
      <c r="M65" s="1435"/>
      <c r="N65" s="1435"/>
      <c r="O65" s="1435"/>
      <c r="P65" s="1437" t="s">
        <v>987</v>
      </c>
      <c r="Q65" s="1435"/>
      <c r="R65" s="1435"/>
      <c r="S65" s="1435"/>
      <c r="T65" s="1435"/>
      <c r="U65" s="1435"/>
      <c r="V65" s="1435"/>
      <c r="W65" s="1435"/>
      <c r="X65" s="1435"/>
      <c r="Y65" s="1435"/>
      <c r="Z65" s="1435"/>
      <c r="AA65" s="1435"/>
      <c r="AB65" s="1435"/>
      <c r="AC65" s="1435"/>
      <c r="AD65" s="1437" t="s">
        <v>987</v>
      </c>
      <c r="AE65" s="1435"/>
      <c r="AF65" s="1435"/>
      <c r="AG65" s="1435"/>
      <c r="AH65" s="1435"/>
      <c r="AI65" s="1435"/>
      <c r="AJ65" s="1435"/>
      <c r="AK65" s="1435"/>
      <c r="AL65" s="1435"/>
      <c r="AM65" s="1435"/>
      <c r="AN65" s="1435"/>
      <c r="AO65" s="1435"/>
      <c r="AP65" s="1435"/>
      <c r="AQ65" s="1435"/>
      <c r="AR65" s="1437" t="s">
        <v>987</v>
      </c>
      <c r="AS65" s="1435"/>
      <c r="AT65" s="1435"/>
      <c r="AU65" s="1435"/>
      <c r="AV65" s="1435"/>
      <c r="AW65" s="1435"/>
      <c r="AX65" s="1435"/>
      <c r="AY65" s="1435"/>
      <c r="AZ65" s="1435"/>
      <c r="BA65" s="1435"/>
      <c r="BB65" s="1435"/>
      <c r="BC65" s="1435"/>
      <c r="BD65" s="1435"/>
      <c r="BE65" s="1435"/>
      <c r="BF65" s="1437" t="s">
        <v>987</v>
      </c>
      <c r="BG65" s="1435"/>
      <c r="BH65" s="1435"/>
      <c r="BI65" s="1435"/>
      <c r="BJ65" s="1435"/>
      <c r="BK65" s="1435"/>
      <c r="BL65" s="1435"/>
      <c r="BM65" s="1435"/>
      <c r="BN65" s="1435"/>
      <c r="BO65" s="1435"/>
      <c r="BP65" s="1435"/>
      <c r="BQ65" s="1435"/>
      <c r="BR65" s="1435"/>
      <c r="BS65" s="1435"/>
      <c r="BT65" s="1437" t="s">
        <v>987</v>
      </c>
      <c r="BU65" s="1435"/>
      <c r="BV65" s="1435"/>
      <c r="BW65" s="1435"/>
      <c r="BX65" s="1435"/>
      <c r="BY65" s="1435"/>
      <c r="BZ65" s="1435"/>
      <c r="CA65" s="1435"/>
      <c r="CB65" s="1435"/>
      <c r="CC65" s="1435"/>
      <c r="CD65" s="1435"/>
      <c r="CE65" s="1435"/>
      <c r="CF65" s="1395"/>
      <c r="CG65" s="1395"/>
      <c r="CH65" s="1435" t="s">
        <v>1084</v>
      </c>
      <c r="CI65" s="1435"/>
      <c r="CJ65" s="1435"/>
      <c r="CK65" s="1435"/>
      <c r="CL65" s="1435"/>
      <c r="CM65" s="1435"/>
      <c r="CN65" s="1435"/>
      <c r="CO65" s="1435"/>
      <c r="CP65" s="1435"/>
      <c r="CQ65" s="1435"/>
      <c r="CR65" s="1435"/>
      <c r="CS65" s="1435"/>
      <c r="CT65" s="1435"/>
      <c r="CU65" s="1435"/>
      <c r="CV65" s="1435"/>
    </row>
    <row r="66" spans="1:100" s="814" customFormat="1" ht="236.25" thickBot="1">
      <c r="A66" s="1218"/>
      <c r="B66" s="813" t="s">
        <v>327</v>
      </c>
      <c r="C66" s="813" t="s">
        <v>343</v>
      </c>
      <c r="D66" s="813" t="s">
        <v>395</v>
      </c>
      <c r="E66" s="813" t="s">
        <v>344</v>
      </c>
      <c r="F66" s="813" t="s">
        <v>345</v>
      </c>
      <c r="G66" s="813" t="s">
        <v>346</v>
      </c>
      <c r="H66" s="813" t="s">
        <v>226</v>
      </c>
      <c r="I66" s="813" t="s">
        <v>394</v>
      </c>
      <c r="J66" s="813" t="s">
        <v>163</v>
      </c>
      <c r="K66" s="813" t="s">
        <v>430</v>
      </c>
      <c r="L66" s="813" t="s">
        <v>61</v>
      </c>
      <c r="M66" s="813" t="s">
        <v>62</v>
      </c>
      <c r="N66" s="813" t="s">
        <v>328</v>
      </c>
      <c r="O66" s="813" t="s">
        <v>691</v>
      </c>
      <c r="P66" s="813" t="s">
        <v>331</v>
      </c>
      <c r="Q66" s="813" t="s">
        <v>566</v>
      </c>
      <c r="R66" s="813" t="s">
        <v>314</v>
      </c>
      <c r="S66" s="813" t="s">
        <v>315</v>
      </c>
      <c r="T66" s="813" t="s">
        <v>686</v>
      </c>
      <c r="U66" s="813" t="s">
        <v>564</v>
      </c>
      <c r="V66" s="813" t="s">
        <v>675</v>
      </c>
      <c r="W66" s="813" t="s">
        <v>726</v>
      </c>
      <c r="X66" s="813" t="s">
        <v>685</v>
      </c>
      <c r="Y66" s="813" t="s">
        <v>690</v>
      </c>
      <c r="Z66" s="813" t="s">
        <v>679</v>
      </c>
      <c r="AA66" s="813" t="s">
        <v>567</v>
      </c>
      <c r="AB66" s="813" t="s">
        <v>680</v>
      </c>
      <c r="AC66" s="813" t="s">
        <v>565</v>
      </c>
      <c r="AD66" s="813" t="s">
        <v>682</v>
      </c>
      <c r="AE66" s="813" t="s">
        <v>738</v>
      </c>
      <c r="AF66" s="813" t="s">
        <v>677</v>
      </c>
      <c r="AG66" s="813" t="s">
        <v>705</v>
      </c>
      <c r="AH66" s="813" t="s">
        <v>700</v>
      </c>
      <c r="AI66" s="813" t="s">
        <v>763</v>
      </c>
      <c r="AJ66" s="813" t="s">
        <v>762</v>
      </c>
      <c r="AK66" s="813" t="s">
        <v>744</v>
      </c>
      <c r="AL66" s="813" t="s">
        <v>766</v>
      </c>
      <c r="AM66" s="813" t="s">
        <v>768</v>
      </c>
      <c r="AN66" s="813" t="s">
        <v>739</v>
      </c>
      <c r="AO66" s="813" t="s">
        <v>706</v>
      </c>
      <c r="AP66" s="813" t="s">
        <v>707</v>
      </c>
      <c r="AQ66" s="813" t="s">
        <v>709</v>
      </c>
      <c r="AR66" s="813" t="s">
        <v>740</v>
      </c>
      <c r="AS66" s="813" t="s">
        <v>741</v>
      </c>
      <c r="AT66" s="813" t="s">
        <v>764</v>
      </c>
      <c r="AU66" s="813" t="s">
        <v>771</v>
      </c>
      <c r="AV66" s="813" t="s">
        <v>708</v>
      </c>
      <c r="AW66" s="813" t="s">
        <v>765</v>
      </c>
      <c r="AX66" s="813" t="s">
        <v>742</v>
      </c>
      <c r="AY66" s="813" t="s">
        <v>743</v>
      </c>
      <c r="AZ66" s="813" t="s">
        <v>710</v>
      </c>
      <c r="BA66" s="813" t="s">
        <v>775</v>
      </c>
      <c r="BB66" s="813" t="s">
        <v>724</v>
      </c>
      <c r="BC66" s="813" t="s">
        <v>728</v>
      </c>
      <c r="BD66" s="813" t="s">
        <v>702</v>
      </c>
      <c r="BE66" s="813" t="s">
        <v>723</v>
      </c>
      <c r="BF66" s="813" t="s">
        <v>773</v>
      </c>
      <c r="BG66" s="813" t="s">
        <v>777</v>
      </c>
      <c r="BH66" s="813" t="s">
        <v>778</v>
      </c>
      <c r="BI66" s="813" t="s">
        <v>779</v>
      </c>
      <c r="BJ66" s="813" t="s">
        <v>993</v>
      </c>
      <c r="BK66" s="813" t="s">
        <v>994</v>
      </c>
      <c r="BL66" s="813" t="s">
        <v>990</v>
      </c>
      <c r="BM66" s="813" t="s">
        <v>991</v>
      </c>
      <c r="BN66" s="813" t="s">
        <v>1148</v>
      </c>
      <c r="BO66" s="813" t="s">
        <v>1149</v>
      </c>
      <c r="BP66" s="813" t="s">
        <v>1057</v>
      </c>
      <c r="BQ66" s="813" t="s">
        <v>1043</v>
      </c>
      <c r="BR66" s="813" t="s">
        <v>1044</v>
      </c>
      <c r="BS66" s="813" t="s">
        <v>1045</v>
      </c>
      <c r="BT66" s="813" t="s">
        <v>1046</v>
      </c>
      <c r="BU66" s="813" t="s">
        <v>1047</v>
      </c>
      <c r="BV66" s="813" t="s">
        <v>1048</v>
      </c>
      <c r="BW66" s="813" t="s">
        <v>1049</v>
      </c>
      <c r="BX66" s="813" t="s">
        <v>1050</v>
      </c>
      <c r="BY66" s="813" t="s">
        <v>1051</v>
      </c>
      <c r="BZ66" s="813" t="s">
        <v>1052</v>
      </c>
      <c r="CA66" s="813" t="s">
        <v>1053</v>
      </c>
      <c r="CB66" s="813" t="s">
        <v>1054</v>
      </c>
      <c r="CC66" s="813" t="s">
        <v>1055</v>
      </c>
      <c r="CD66" s="813" t="s">
        <v>1056</v>
      </c>
      <c r="CE66" s="813" t="s">
        <v>714</v>
      </c>
      <c r="CF66" s="813" t="s">
        <v>786</v>
      </c>
      <c r="CG66" s="813" t="s">
        <v>785</v>
      </c>
      <c r="CH66" s="813" t="s">
        <v>715</v>
      </c>
      <c r="CI66" s="813" t="s">
        <v>716</v>
      </c>
      <c r="CJ66" s="813" t="s">
        <v>717</v>
      </c>
      <c r="CK66" s="813" t="s">
        <v>718</v>
      </c>
      <c r="CL66" s="813" t="s">
        <v>719</v>
      </c>
      <c r="CM66" s="813" t="s">
        <v>783</v>
      </c>
      <c r="CN66" s="813" t="s">
        <v>787</v>
      </c>
      <c r="CO66" s="813" t="s">
        <v>725</v>
      </c>
      <c r="CP66" s="813" t="s">
        <v>784</v>
      </c>
      <c r="CQ66" s="813" t="s">
        <v>720</v>
      </c>
      <c r="CR66" s="813" t="s">
        <v>722</v>
      </c>
      <c r="CS66" s="813" t="s">
        <v>772</v>
      </c>
      <c r="CT66" s="813" t="s">
        <v>721</v>
      </c>
      <c r="CU66" s="813" t="s">
        <v>712</v>
      </c>
      <c r="CV66" s="813" t="s">
        <v>713</v>
      </c>
    </row>
    <row r="67" spans="1:100" s="814" customFormat="1" ht="18" customHeight="1" thickBot="1">
      <c r="A67" s="1224"/>
      <c r="B67" s="789">
        <f>B34+B61</f>
        <v>622101065.54952562</v>
      </c>
      <c r="C67" s="789">
        <f>C34+C61</f>
        <v>1870609.7961269394</v>
      </c>
      <c r="D67" s="789">
        <f t="shared" ref="D67:AH67" si="35">D34+D61</f>
        <v>761829.78430956881</v>
      </c>
      <c r="E67" s="789">
        <f t="shared" si="35"/>
        <v>8162044.8413765589</v>
      </c>
      <c r="F67" s="789">
        <f t="shared" si="35"/>
        <v>2068528.2824880255</v>
      </c>
      <c r="G67" s="789">
        <f t="shared" si="35"/>
        <v>2631894.1486580186</v>
      </c>
      <c r="H67" s="789">
        <f t="shared" si="35"/>
        <v>2538904.1704954519</v>
      </c>
      <c r="I67" s="789">
        <f t="shared" si="35"/>
        <v>1552237.1079047264</v>
      </c>
      <c r="J67" s="789">
        <f t="shared" si="35"/>
        <v>678205.40465896577</v>
      </c>
      <c r="K67" s="789">
        <f t="shared" si="35"/>
        <v>2077447.8862727843</v>
      </c>
      <c r="L67" s="789">
        <f t="shared" si="35"/>
        <v>2658.3502367610677</v>
      </c>
      <c r="M67" s="789">
        <f t="shared" si="35"/>
        <v>937362.30403765279</v>
      </c>
      <c r="N67" s="789">
        <f t="shared" si="35"/>
        <v>2134354.4080961621</v>
      </c>
      <c r="O67" s="789">
        <f t="shared" si="35"/>
        <v>2217621.8975104271</v>
      </c>
      <c r="P67" s="789">
        <f t="shared" si="35"/>
        <v>8132607.9171082713</v>
      </c>
      <c r="Q67" s="789">
        <f t="shared" si="35"/>
        <v>1524742.5447229417</v>
      </c>
      <c r="R67" s="789">
        <f t="shared" si="35"/>
        <v>1971223.5419581025</v>
      </c>
      <c r="S67" s="789">
        <f t="shared" si="35"/>
        <v>680065.80694882607</v>
      </c>
      <c r="T67" s="789">
        <f t="shared" si="35"/>
        <v>4929169.3517401824</v>
      </c>
      <c r="U67" s="789">
        <f t="shared" si="35"/>
        <v>1718030.9827738674</v>
      </c>
      <c r="V67" s="789">
        <f t="shared" si="35"/>
        <v>2357603.7789378124</v>
      </c>
      <c r="W67" s="789">
        <f t="shared" si="35"/>
        <v>7580816.9070451315</v>
      </c>
      <c r="X67" s="789">
        <f t="shared" si="35"/>
        <v>8056840.2878974536</v>
      </c>
      <c r="Y67" s="789">
        <f t="shared" si="35"/>
        <v>1260186.7588285678</v>
      </c>
      <c r="Z67" s="789">
        <f t="shared" si="35"/>
        <v>637625.57704558119</v>
      </c>
      <c r="AA67" s="789">
        <f t="shared" si="35"/>
        <v>4690410.2360416409</v>
      </c>
      <c r="AB67" s="789">
        <f t="shared" si="35"/>
        <v>84809883.376525447</v>
      </c>
      <c r="AC67" s="789">
        <f t="shared" si="35"/>
        <v>39002140.48491621</v>
      </c>
      <c r="AD67" s="789">
        <f t="shared" si="35"/>
        <v>49472297.048537284</v>
      </c>
      <c r="AE67" s="789">
        <f t="shared" si="35"/>
        <v>40080672.525375001</v>
      </c>
      <c r="AF67" s="789">
        <f t="shared" si="35"/>
        <v>71567504.885657802</v>
      </c>
      <c r="AG67" s="789">
        <f t="shared" si="35"/>
        <v>39417608.929145746</v>
      </c>
      <c r="AH67" s="789">
        <f t="shared" si="35"/>
        <v>21353617.017110158</v>
      </c>
      <c r="AI67" s="789">
        <f t="shared" ref="AI67:BO67" si="36">AI34+AI61</f>
        <v>7051278.7885257946</v>
      </c>
      <c r="AJ67" s="789">
        <f t="shared" si="36"/>
        <v>5270621.0821124092</v>
      </c>
      <c r="AK67" s="789">
        <f t="shared" si="36"/>
        <v>17565985.876360171</v>
      </c>
      <c r="AL67" s="789">
        <f t="shared" si="36"/>
        <v>15037012.211845117</v>
      </c>
      <c r="AM67" s="789">
        <f t="shared" si="36"/>
        <v>7217144.8269736636</v>
      </c>
      <c r="AN67" s="789">
        <f t="shared" si="36"/>
        <v>4856337.2915401226</v>
      </c>
      <c r="AO67" s="789">
        <f t="shared" si="36"/>
        <v>8273736.781117579</v>
      </c>
      <c r="AP67" s="789">
        <f t="shared" si="36"/>
        <v>6796690.5827327454</v>
      </c>
      <c r="AQ67" s="789">
        <f t="shared" si="36"/>
        <v>6796690.5827327454</v>
      </c>
      <c r="AR67" s="789">
        <f t="shared" si="36"/>
        <v>6392208.3355001053</v>
      </c>
      <c r="AS67" s="789">
        <f t="shared" si="36"/>
        <v>6392208.2155263349</v>
      </c>
      <c r="AT67" s="789">
        <f t="shared" si="36"/>
        <v>3281328.4057816616</v>
      </c>
      <c r="AU67" s="789">
        <f t="shared" si="36"/>
        <v>2801044.1801286363</v>
      </c>
      <c r="AV67" s="789">
        <f t="shared" si="36"/>
        <v>3327094.2344582235</v>
      </c>
      <c r="AW67" s="789">
        <f t="shared" si="36"/>
        <v>3327094.2344582235</v>
      </c>
      <c r="AX67" s="789">
        <f t="shared" si="36"/>
        <v>1051710.2998432361</v>
      </c>
      <c r="AY67" s="789">
        <f t="shared" si="36"/>
        <v>1051682.4350052378</v>
      </c>
      <c r="AZ67" s="789">
        <f t="shared" si="36"/>
        <v>4126675.7495245477</v>
      </c>
      <c r="BA67" s="789">
        <f t="shared" si="36"/>
        <v>1697622.9486604901</v>
      </c>
      <c r="BB67" s="789">
        <f t="shared" si="36"/>
        <v>1361001.6827882826</v>
      </c>
      <c r="BC67" s="789">
        <f t="shared" si="36"/>
        <v>2240329.3178986418</v>
      </c>
      <c r="BD67" s="789">
        <f t="shared" si="36"/>
        <v>6000251.5331076244</v>
      </c>
      <c r="BE67" s="789">
        <f t="shared" si="36"/>
        <v>3646045.761150911</v>
      </c>
      <c r="BF67" s="789">
        <f t="shared" si="36"/>
        <v>124170.99585337742</v>
      </c>
      <c r="BG67" s="789">
        <f t="shared" si="36"/>
        <v>2956038.6881095348</v>
      </c>
      <c r="BH67" s="789">
        <f t="shared" si="36"/>
        <v>19389917.853138715</v>
      </c>
      <c r="BI67" s="789">
        <f t="shared" si="36"/>
        <v>3108567.1091490909</v>
      </c>
      <c r="BJ67" s="789">
        <f t="shared" si="36"/>
        <v>119963.94908551133</v>
      </c>
      <c r="BK67" s="789">
        <f t="shared" si="36"/>
        <v>491170.91547942325</v>
      </c>
      <c r="BL67" s="789">
        <f t="shared" si="36"/>
        <v>3820196.69072892</v>
      </c>
      <c r="BM67" s="789">
        <f t="shared" si="36"/>
        <v>501300.82664600707</v>
      </c>
      <c r="BN67" s="789">
        <f t="shared" si="36"/>
        <v>10102187.518823037</v>
      </c>
      <c r="BO67" s="789">
        <f t="shared" si="36"/>
        <v>6405834.3348028921</v>
      </c>
      <c r="BP67" s="789">
        <f t="shared" ref="BP67:CV67" si="37">BP34+BP61</f>
        <v>953079.69537423865</v>
      </c>
      <c r="BQ67" s="789">
        <f t="shared" si="37"/>
        <v>6776954.7586283004</v>
      </c>
      <c r="BR67" s="789">
        <f t="shared" si="37"/>
        <v>4574715.0822708402</v>
      </c>
      <c r="BS67" s="789">
        <f t="shared" si="37"/>
        <v>8821824.9045465048</v>
      </c>
      <c r="BT67" s="789">
        <f t="shared" si="37"/>
        <v>1725514.2752940515</v>
      </c>
      <c r="BU67" s="789">
        <f t="shared" si="37"/>
        <v>377575.04466136714</v>
      </c>
      <c r="BV67" s="789">
        <f t="shared" si="37"/>
        <v>235294.65470927529</v>
      </c>
      <c r="BW67" s="789">
        <f t="shared" si="37"/>
        <v>641951.74097073206</v>
      </c>
      <c r="BX67" s="789">
        <f t="shared" si="37"/>
        <v>484282.88436894311</v>
      </c>
      <c r="BY67" s="789">
        <f t="shared" si="37"/>
        <v>1672767.0351537901</v>
      </c>
      <c r="BZ67" s="789">
        <f t="shared" si="37"/>
        <v>324321.93013302726</v>
      </c>
      <c r="CA67" s="789">
        <f t="shared" si="37"/>
        <v>235294.65470927529</v>
      </c>
      <c r="CB67" s="789">
        <f t="shared" si="37"/>
        <v>189882.07787355315</v>
      </c>
      <c r="CC67" s="789">
        <f t="shared" si="37"/>
        <v>450867.31264474965</v>
      </c>
      <c r="CD67" s="789">
        <f t="shared" si="37"/>
        <v>484282.88436894311</v>
      </c>
      <c r="CE67" s="789">
        <f t="shared" si="37"/>
        <v>-17092.268960264933</v>
      </c>
      <c r="CF67" s="789">
        <f t="shared" si="37"/>
        <v>558901.0385470672</v>
      </c>
      <c r="CG67" s="789">
        <f t="shared" si="37"/>
        <v>41718.271249996018</v>
      </c>
      <c r="CH67" s="789">
        <f t="shared" si="37"/>
        <v>1349437.3621258615</v>
      </c>
      <c r="CI67" s="789">
        <f t="shared" si="37"/>
        <v>810956.40233171568</v>
      </c>
      <c r="CJ67" s="789">
        <f t="shared" si="37"/>
        <v>913947.4992848367</v>
      </c>
      <c r="CK67" s="789">
        <f t="shared" si="37"/>
        <v>78998.763362874393</v>
      </c>
      <c r="CL67" s="789">
        <f t="shared" si="37"/>
        <v>1000918.5282890721</v>
      </c>
      <c r="CM67" s="789">
        <f t="shared" si="37"/>
        <v>9498.7357700858538</v>
      </c>
      <c r="CN67" s="789">
        <f t="shared" si="37"/>
        <v>9821.8648420083682</v>
      </c>
      <c r="CO67" s="789">
        <f t="shared" si="37"/>
        <v>5233.012372563313</v>
      </c>
      <c r="CP67" s="789">
        <f t="shared" si="37"/>
        <v>5233.012372563313</v>
      </c>
      <c r="CQ67" s="789">
        <f t="shared" si="37"/>
        <v>-66477.511825876965</v>
      </c>
      <c r="CR67" s="789">
        <f t="shared" si="37"/>
        <v>-23580.029287436453</v>
      </c>
      <c r="CS67" s="789">
        <f t="shared" si="37"/>
        <v>-30003.793272441497</v>
      </c>
      <c r="CT67" s="789">
        <f t="shared" si="37"/>
        <v>-686.12471765365012</v>
      </c>
      <c r="CU67" s="789">
        <f t="shared" si="37"/>
        <v>-707.10712492134587</v>
      </c>
      <c r="CV67" s="789">
        <f t="shared" si="37"/>
        <v>48448.378381109418</v>
      </c>
    </row>
    <row r="68" spans="1:100" s="814" customFormat="1" ht="18" customHeight="1">
      <c r="A68" s="1226"/>
      <c r="B68" s="812"/>
      <c r="C68" s="812"/>
      <c r="D68" s="812"/>
      <c r="E68" s="812"/>
      <c r="F68" s="812"/>
      <c r="G68" s="812"/>
      <c r="H68" s="812"/>
      <c r="I68" s="812"/>
      <c r="J68" s="812"/>
      <c r="K68" s="812"/>
      <c r="L68" s="812"/>
      <c r="M68" s="812"/>
      <c r="N68" s="812"/>
      <c r="O68" s="812"/>
      <c r="P68" s="812"/>
      <c r="Q68" s="812"/>
      <c r="R68" s="812"/>
      <c r="S68" s="812"/>
      <c r="T68" s="812"/>
      <c r="U68" s="812"/>
      <c r="V68" s="812"/>
      <c r="W68" s="812"/>
      <c r="X68" s="812"/>
      <c r="Y68" s="812"/>
      <c r="Z68" s="812"/>
      <c r="AA68" s="812"/>
      <c r="AB68" s="812"/>
      <c r="AC68" s="812"/>
      <c r="AD68" s="812"/>
      <c r="AE68" s="812"/>
      <c r="AF68" s="812"/>
      <c r="AG68" s="812"/>
      <c r="AH68" s="812"/>
      <c r="AI68" s="812"/>
      <c r="AJ68" s="812"/>
      <c r="AK68" s="812"/>
      <c r="AL68" s="812"/>
      <c r="AM68" s="812"/>
      <c r="AN68" s="812"/>
      <c r="AO68" s="812"/>
      <c r="AP68" s="812"/>
      <c r="AQ68" s="812"/>
      <c r="AR68" s="812"/>
      <c r="AS68" s="812"/>
      <c r="AT68" s="812"/>
      <c r="AU68" s="812"/>
      <c r="AV68" s="812"/>
      <c r="AW68" s="812"/>
      <c r="AX68" s="812"/>
      <c r="AY68" s="812"/>
      <c r="AZ68" s="812"/>
      <c r="BA68" s="812"/>
      <c r="BB68" s="812"/>
      <c r="BC68" s="812"/>
      <c r="BD68" s="812"/>
      <c r="BE68" s="812"/>
      <c r="BF68" s="812"/>
      <c r="BG68" s="812"/>
      <c r="BH68" s="812"/>
      <c r="BI68" s="812"/>
      <c r="BJ68" s="812"/>
      <c r="BK68" s="812"/>
      <c r="BL68" s="812"/>
      <c r="BM68" s="812"/>
      <c r="BN68" s="812"/>
      <c r="BO68" s="812"/>
      <c r="BP68" s="812"/>
      <c r="BQ68" s="812"/>
      <c r="BR68" s="812"/>
      <c r="BS68" s="812"/>
      <c r="BT68" s="812"/>
      <c r="BU68" s="812"/>
      <c r="BV68" s="812"/>
      <c r="BW68" s="812"/>
      <c r="BX68" s="812"/>
      <c r="BY68" s="812"/>
      <c r="BZ68" s="812"/>
      <c r="CA68" s="812"/>
      <c r="CB68" s="812"/>
      <c r="CC68" s="812"/>
      <c r="CD68" s="812"/>
      <c r="CE68" s="812"/>
      <c r="CF68" s="812"/>
      <c r="CG68" s="812"/>
      <c r="CH68" s="812"/>
      <c r="CI68" s="812"/>
      <c r="CJ68" s="812"/>
      <c r="CK68" s="812"/>
      <c r="CL68" s="812"/>
    </row>
    <row r="69" spans="1:100" s="625" customFormat="1">
      <c r="A69" s="1227"/>
      <c r="B69" s="628"/>
      <c r="C69" s="302"/>
      <c r="D69" s="302"/>
      <c r="E69" s="302"/>
      <c r="F69" s="302"/>
      <c r="G69" s="302"/>
      <c r="H69" s="302"/>
      <c r="I69" s="302"/>
      <c r="J69" s="302"/>
      <c r="K69" s="302"/>
      <c r="L69" s="302"/>
      <c r="M69" s="302"/>
      <c r="N69" s="629"/>
      <c r="O69" s="302"/>
      <c r="P69" s="302"/>
      <c r="Q69" s="302"/>
      <c r="R69" s="629"/>
      <c r="S69" s="302"/>
      <c r="T69" s="629"/>
      <c r="U69" s="629"/>
      <c r="V69" s="629"/>
      <c r="W69" s="556"/>
      <c r="X69" s="302"/>
      <c r="Y69" s="302"/>
      <c r="Z69" s="302"/>
      <c r="AA69" s="302"/>
      <c r="AB69" s="630"/>
      <c r="AC69" s="631"/>
      <c r="AD69" s="632"/>
      <c r="AE69" s="630"/>
      <c r="AF69" s="631"/>
      <c r="AG69" s="631"/>
      <c r="AH69" s="631"/>
      <c r="AI69" s="631"/>
      <c r="AJ69" s="631"/>
      <c r="AK69" s="631"/>
      <c r="AL69" s="631"/>
      <c r="AM69" s="631"/>
      <c r="AN69" s="631"/>
      <c r="AO69" s="631"/>
      <c r="AP69" s="302"/>
      <c r="AQ69" s="302"/>
      <c r="AR69" s="631"/>
      <c r="AS69" s="302"/>
      <c r="AT69" s="631"/>
      <c r="AU69" s="302"/>
      <c r="AV69" s="302"/>
      <c r="AW69" s="631"/>
      <c r="AX69" s="631"/>
      <c r="AY69" s="631"/>
      <c r="AZ69" s="631"/>
      <c r="BA69" s="631"/>
      <c r="BB69" s="631"/>
      <c r="BC69" s="631"/>
      <c r="BD69" s="631"/>
      <c r="BE69" s="631"/>
      <c r="BF69" s="631"/>
      <c r="BG69" s="631"/>
      <c r="BH69" s="631"/>
      <c r="BI69" s="631"/>
      <c r="BJ69" s="631"/>
      <c r="BK69" s="631"/>
      <c r="BL69" s="631"/>
      <c r="BM69" s="631"/>
    </row>
    <row r="70" spans="1:100" s="625" customFormat="1">
      <c r="A70" s="1227"/>
      <c r="B70" s="628"/>
      <c r="C70" s="302"/>
      <c r="D70" s="302"/>
      <c r="E70" s="302"/>
      <c r="F70" s="302"/>
      <c r="G70" s="302"/>
      <c r="H70" s="302"/>
      <c r="I70" s="302"/>
      <c r="J70" s="302"/>
      <c r="K70" s="302"/>
      <c r="L70" s="302"/>
      <c r="M70" s="302"/>
      <c r="N70" s="629"/>
      <c r="O70" s="302"/>
      <c r="P70" s="302"/>
      <c r="Q70" s="302"/>
      <c r="R70" s="629"/>
      <c r="S70" s="302"/>
      <c r="T70" s="629"/>
      <c r="U70" s="629"/>
      <c r="V70" s="629"/>
      <c r="W70" s="556"/>
      <c r="X70" s="302"/>
      <c r="Y70" s="302"/>
      <c r="Z70" s="302"/>
      <c r="AA70" s="302"/>
      <c r="AB70" s="630"/>
      <c r="AC70" s="631"/>
      <c r="AD70" s="632"/>
      <c r="AE70" s="630"/>
      <c r="AF70" s="631"/>
      <c r="AG70" s="631"/>
      <c r="AH70" s="631"/>
      <c r="AI70" s="631"/>
      <c r="AJ70" s="631"/>
      <c r="AK70" s="631"/>
      <c r="AL70" s="631"/>
      <c r="AM70" s="631"/>
      <c r="AN70" s="631"/>
      <c r="AO70" s="631"/>
      <c r="AP70" s="302"/>
      <c r="AQ70" s="302"/>
      <c r="AR70" s="631"/>
      <c r="AS70" s="302"/>
      <c r="AT70" s="631"/>
      <c r="AU70" s="302"/>
      <c r="AV70" s="302"/>
      <c r="AW70" s="631"/>
      <c r="AX70" s="631"/>
      <c r="AY70" s="631"/>
      <c r="AZ70" s="631"/>
      <c r="BA70" s="631"/>
      <c r="BB70" s="631"/>
      <c r="BC70" s="631"/>
      <c r="BD70" s="631"/>
      <c r="BE70" s="631"/>
      <c r="BF70" s="631"/>
      <c r="BG70" s="631"/>
      <c r="BH70" s="631"/>
      <c r="BI70" s="631"/>
      <c r="BJ70" s="631"/>
      <c r="BK70" s="631"/>
      <c r="BL70" s="631"/>
      <c r="BM70" s="631"/>
    </row>
    <row r="71" spans="1:100" s="625" customFormat="1">
      <c r="A71" s="1227"/>
      <c r="B71" s="628"/>
      <c r="C71" s="302"/>
      <c r="D71" s="302"/>
      <c r="E71" s="302"/>
      <c r="F71" s="302"/>
      <c r="G71" s="302"/>
      <c r="H71" s="302"/>
      <c r="I71" s="302"/>
      <c r="J71" s="302"/>
      <c r="K71" s="302"/>
      <c r="L71" s="302"/>
      <c r="M71" s="302"/>
      <c r="N71" s="629"/>
      <c r="O71" s="302"/>
      <c r="P71" s="302"/>
      <c r="Q71" s="302"/>
      <c r="R71" s="629"/>
      <c r="S71" s="302"/>
      <c r="T71" s="629"/>
      <c r="U71" s="629"/>
      <c r="V71" s="629"/>
      <c r="W71" s="556"/>
      <c r="X71" s="302"/>
      <c r="Y71" s="302"/>
      <c r="Z71" s="302"/>
      <c r="AA71" s="302"/>
      <c r="AB71" s="630"/>
      <c r="AC71" s="631"/>
      <c r="AD71" s="632"/>
      <c r="AE71" s="630"/>
      <c r="AF71" s="631"/>
      <c r="AG71" s="631"/>
      <c r="AH71" s="631"/>
      <c r="AI71" s="631"/>
      <c r="AJ71" s="631"/>
      <c r="AK71" s="631"/>
      <c r="AL71" s="631"/>
      <c r="AM71" s="631"/>
      <c r="AN71" s="631"/>
      <c r="AO71" s="631"/>
      <c r="AP71" s="302"/>
      <c r="AQ71" s="302"/>
      <c r="AR71" s="631"/>
      <c r="AS71" s="302"/>
      <c r="AT71" s="631"/>
      <c r="AU71" s="302"/>
      <c r="AV71" s="302"/>
      <c r="AW71" s="631"/>
      <c r="AX71" s="631"/>
      <c r="AY71" s="631"/>
      <c r="AZ71" s="631"/>
      <c r="BA71" s="631"/>
      <c r="BB71" s="631"/>
      <c r="BC71" s="631"/>
      <c r="BD71" s="631"/>
      <c r="BE71" s="631"/>
      <c r="BF71" s="631"/>
      <c r="BG71" s="631"/>
      <c r="BH71" s="631"/>
      <c r="BI71" s="631"/>
      <c r="BJ71" s="631"/>
      <c r="BK71" s="631"/>
      <c r="BL71" s="631"/>
      <c r="BM71" s="631"/>
    </row>
    <row r="72" spans="1:100" s="625" customFormat="1">
      <c r="A72" s="1227"/>
      <c r="B72" s="628"/>
      <c r="C72" s="302"/>
      <c r="D72" s="302"/>
      <c r="E72" s="302"/>
      <c r="F72" s="302"/>
      <c r="G72" s="302"/>
      <c r="H72" s="302"/>
      <c r="I72" s="302"/>
      <c r="J72" s="302"/>
      <c r="K72" s="302"/>
      <c r="L72" s="302"/>
      <c r="M72" s="302"/>
      <c r="N72" s="629"/>
      <c r="O72" s="302"/>
      <c r="P72" s="302"/>
      <c r="Q72" s="302"/>
      <c r="R72" s="629"/>
      <c r="S72" s="302"/>
      <c r="T72" s="629"/>
      <c r="U72" s="629"/>
      <c r="V72" s="629"/>
      <c r="W72" s="556"/>
      <c r="X72" s="302"/>
      <c r="Y72" s="302"/>
      <c r="Z72" s="302"/>
      <c r="AA72" s="302"/>
      <c r="AB72" s="630"/>
      <c r="AC72" s="631"/>
      <c r="AD72" s="632"/>
      <c r="AE72" s="630"/>
      <c r="AF72" s="631"/>
      <c r="AG72" s="631"/>
      <c r="AH72" s="631"/>
      <c r="AI72" s="631"/>
      <c r="AJ72" s="631"/>
      <c r="AK72" s="631"/>
      <c r="AL72" s="631"/>
      <c r="AM72" s="631"/>
      <c r="AN72" s="631"/>
      <c r="AO72" s="631"/>
      <c r="AP72" s="302"/>
      <c r="AQ72" s="302"/>
      <c r="AR72" s="631"/>
      <c r="AS72" s="302"/>
      <c r="AT72" s="631"/>
      <c r="AU72" s="302"/>
      <c r="AV72" s="302"/>
      <c r="AW72" s="631"/>
      <c r="AX72" s="631"/>
      <c r="AY72" s="631"/>
      <c r="AZ72" s="631"/>
      <c r="BA72" s="631"/>
      <c r="BB72" s="631"/>
      <c r="BC72" s="631"/>
      <c r="BD72" s="631"/>
      <c r="BE72" s="631"/>
      <c r="BF72" s="631"/>
      <c r="BG72" s="631"/>
      <c r="BH72" s="631"/>
      <c r="BI72" s="631"/>
      <c r="BJ72" s="631"/>
      <c r="BK72" s="631"/>
      <c r="BL72" s="631"/>
      <c r="BM72" s="631"/>
    </row>
    <row r="73" spans="1:100" s="625" customFormat="1">
      <c r="A73" s="1227"/>
      <c r="B73" s="628"/>
      <c r="C73" s="302"/>
      <c r="D73" s="302"/>
      <c r="E73" s="302"/>
      <c r="F73" s="302"/>
      <c r="G73" s="302"/>
      <c r="H73" s="302"/>
      <c r="I73" s="302"/>
      <c r="J73" s="302"/>
      <c r="K73" s="302"/>
      <c r="L73" s="302"/>
      <c r="M73" s="302"/>
      <c r="N73" s="629"/>
      <c r="O73" s="302"/>
      <c r="P73" s="302"/>
      <c r="Q73" s="302"/>
      <c r="R73" s="629"/>
      <c r="S73" s="302"/>
      <c r="T73" s="629"/>
      <c r="U73" s="629"/>
      <c r="V73" s="629"/>
      <c r="W73" s="556"/>
      <c r="X73" s="302"/>
      <c r="Y73" s="302"/>
      <c r="Z73" s="302"/>
      <c r="AA73" s="302"/>
      <c r="AB73" s="630"/>
      <c r="AC73" s="631"/>
      <c r="AD73" s="632"/>
      <c r="AE73" s="630"/>
      <c r="AF73" s="631"/>
      <c r="AG73" s="631"/>
      <c r="AH73" s="631"/>
      <c r="AI73" s="631"/>
      <c r="AJ73" s="631"/>
      <c r="AK73" s="631"/>
      <c r="AL73" s="631"/>
      <c r="AM73" s="631"/>
      <c r="AN73" s="631"/>
      <c r="AO73" s="631"/>
      <c r="AP73" s="302"/>
      <c r="AQ73" s="302"/>
      <c r="AR73" s="631"/>
      <c r="AS73" s="302"/>
      <c r="AT73" s="631"/>
      <c r="AU73" s="302"/>
      <c r="AV73" s="302"/>
      <c r="AW73" s="631"/>
      <c r="AX73" s="631"/>
      <c r="AY73" s="631"/>
      <c r="AZ73" s="631"/>
      <c r="BA73" s="631"/>
      <c r="BB73" s="631"/>
      <c r="BC73" s="631"/>
      <c r="BD73" s="631"/>
      <c r="BE73" s="631"/>
      <c r="BF73" s="631"/>
      <c r="BG73" s="631"/>
      <c r="BH73" s="631"/>
      <c r="BI73" s="631"/>
      <c r="BJ73" s="631"/>
      <c r="BK73" s="631"/>
      <c r="BL73" s="631"/>
      <c r="BM73" s="631"/>
    </row>
    <row r="74" spans="1:100" s="625" customFormat="1">
      <c r="A74" s="1227"/>
      <c r="B74" s="628"/>
      <c r="C74" s="302"/>
      <c r="D74" s="302"/>
      <c r="E74" s="302"/>
      <c r="F74" s="302"/>
      <c r="G74" s="302"/>
      <c r="H74" s="302"/>
      <c r="I74" s="302"/>
      <c r="J74" s="302"/>
      <c r="K74" s="302"/>
      <c r="L74" s="302"/>
      <c r="M74" s="302"/>
      <c r="N74" s="629"/>
      <c r="O74" s="302"/>
      <c r="P74" s="302"/>
      <c r="Q74" s="302"/>
      <c r="R74" s="629"/>
      <c r="S74" s="302"/>
      <c r="T74" s="629"/>
      <c r="U74" s="629"/>
      <c r="V74" s="629"/>
      <c r="W74" s="556"/>
      <c r="X74" s="302"/>
      <c r="Y74" s="302"/>
      <c r="Z74" s="302"/>
      <c r="AA74" s="302"/>
      <c r="AB74" s="630"/>
      <c r="AC74" s="631"/>
      <c r="AD74" s="632"/>
      <c r="AE74" s="630"/>
      <c r="AF74" s="631"/>
      <c r="AG74" s="631"/>
      <c r="AH74" s="631"/>
      <c r="AI74" s="631"/>
      <c r="AJ74" s="631"/>
      <c r="AK74" s="631"/>
      <c r="AL74" s="631"/>
      <c r="AM74" s="631"/>
      <c r="AN74" s="631"/>
      <c r="AO74" s="631"/>
      <c r="AP74" s="302"/>
      <c r="AQ74" s="302"/>
      <c r="AR74" s="631"/>
      <c r="AS74" s="302"/>
      <c r="AT74" s="631"/>
      <c r="AU74" s="302"/>
      <c r="AV74" s="302"/>
      <c r="AW74" s="631"/>
      <c r="AX74" s="631"/>
      <c r="AY74" s="631"/>
      <c r="AZ74" s="631"/>
      <c r="BA74" s="631"/>
      <c r="BB74" s="631"/>
      <c r="BC74" s="631"/>
      <c r="BD74" s="631"/>
      <c r="BE74" s="631"/>
      <c r="BF74" s="631"/>
      <c r="BG74" s="631"/>
      <c r="BH74" s="631"/>
      <c r="BI74" s="631"/>
      <c r="BJ74" s="631"/>
      <c r="BK74" s="631"/>
      <c r="BL74" s="631"/>
      <c r="BM74" s="631"/>
    </row>
    <row r="75" spans="1:100" s="625" customFormat="1">
      <c r="A75" s="1227"/>
      <c r="B75" s="628"/>
      <c r="C75" s="302"/>
      <c r="D75" s="302"/>
      <c r="E75" s="302"/>
      <c r="F75" s="302"/>
      <c r="G75" s="302"/>
      <c r="H75" s="302"/>
      <c r="I75" s="302"/>
      <c r="J75" s="302"/>
      <c r="K75" s="302"/>
      <c r="L75" s="302"/>
      <c r="M75" s="302"/>
      <c r="N75" s="629"/>
      <c r="O75" s="302"/>
      <c r="P75" s="302"/>
      <c r="Q75" s="302"/>
      <c r="R75" s="629"/>
      <c r="S75" s="302"/>
      <c r="T75" s="629"/>
      <c r="U75" s="629"/>
      <c r="V75" s="629"/>
      <c r="W75" s="556"/>
      <c r="X75" s="302"/>
      <c r="Y75" s="302"/>
      <c r="Z75" s="302"/>
      <c r="AA75" s="302"/>
      <c r="AB75" s="630"/>
      <c r="AC75" s="631"/>
      <c r="AD75" s="632"/>
      <c r="AE75" s="630"/>
      <c r="AF75" s="631"/>
      <c r="AG75" s="631"/>
      <c r="AH75" s="631"/>
      <c r="AI75" s="631"/>
      <c r="AJ75" s="631"/>
      <c r="AK75" s="631"/>
      <c r="AL75" s="631"/>
      <c r="AM75" s="631"/>
      <c r="AN75" s="631"/>
      <c r="AO75" s="631"/>
      <c r="AP75" s="302"/>
      <c r="AQ75" s="302"/>
      <c r="AR75" s="631"/>
      <c r="AS75" s="302"/>
      <c r="AT75" s="631"/>
      <c r="AU75" s="302"/>
      <c r="AV75" s="302"/>
      <c r="AW75" s="631"/>
      <c r="AX75" s="631"/>
      <c r="AY75" s="631"/>
      <c r="AZ75" s="631"/>
      <c r="BA75" s="631"/>
      <c r="BB75" s="631"/>
      <c r="BC75" s="631"/>
      <c r="BD75" s="631"/>
      <c r="BE75" s="631"/>
      <c r="BF75" s="631"/>
      <c r="BG75" s="631"/>
      <c r="BH75" s="631"/>
      <c r="BI75" s="631"/>
      <c r="BJ75" s="631"/>
      <c r="BK75" s="631"/>
      <c r="BL75" s="631"/>
      <c r="BM75" s="631"/>
      <c r="BN75" s="631"/>
      <c r="BO75" s="631"/>
      <c r="BP75" s="302"/>
    </row>
    <row r="76" spans="1:100" s="625" customFormat="1">
      <c r="A76" s="1227"/>
      <c r="B76" s="628"/>
      <c r="C76" s="302"/>
      <c r="D76" s="302"/>
      <c r="E76" s="302"/>
      <c r="F76" s="302"/>
      <c r="G76" s="302"/>
      <c r="H76" s="302"/>
      <c r="I76" s="302"/>
      <c r="J76" s="302"/>
      <c r="K76" s="302"/>
      <c r="L76" s="302"/>
      <c r="M76" s="302"/>
      <c r="N76" s="629"/>
      <c r="O76" s="302"/>
      <c r="P76" s="302"/>
      <c r="Q76" s="302"/>
      <c r="R76" s="629"/>
      <c r="S76" s="302"/>
      <c r="T76" s="629"/>
      <c r="U76" s="629"/>
      <c r="V76" s="629"/>
      <c r="W76" s="556"/>
      <c r="X76" s="302"/>
      <c r="Y76" s="302"/>
      <c r="Z76" s="302"/>
      <c r="AA76" s="302"/>
      <c r="AB76" s="630"/>
      <c r="AC76" s="631"/>
      <c r="AD76" s="632"/>
      <c r="AE76" s="630"/>
      <c r="AF76" s="631"/>
      <c r="AG76" s="631"/>
      <c r="AH76" s="631"/>
      <c r="AI76" s="631"/>
      <c r="AJ76" s="631"/>
      <c r="AK76" s="631"/>
      <c r="AL76" s="631"/>
      <c r="AM76" s="631"/>
      <c r="AN76" s="631"/>
      <c r="AO76" s="631"/>
      <c r="AP76" s="302"/>
      <c r="AQ76" s="302"/>
      <c r="AR76" s="631"/>
      <c r="AS76" s="302"/>
      <c r="AT76" s="631"/>
      <c r="AU76" s="302"/>
      <c r="AV76" s="302"/>
      <c r="AW76" s="631"/>
      <c r="AX76" s="631"/>
      <c r="AY76" s="631"/>
      <c r="AZ76" s="631"/>
      <c r="BA76" s="631"/>
      <c r="BB76" s="631"/>
      <c r="BC76" s="631"/>
      <c r="BD76" s="631"/>
      <c r="BE76" s="631"/>
      <c r="BF76" s="631"/>
      <c r="BG76" s="631"/>
      <c r="BH76" s="631"/>
      <c r="BI76" s="631"/>
      <c r="BJ76" s="631"/>
      <c r="BK76" s="631"/>
      <c r="BL76" s="631"/>
      <c r="BM76" s="631"/>
      <c r="BN76" s="631"/>
      <c r="BO76" s="631"/>
      <c r="BP76" s="302"/>
    </row>
    <row r="77" spans="1:100" s="625" customFormat="1">
      <c r="A77" s="1227"/>
      <c r="B77" s="628"/>
      <c r="C77" s="302"/>
      <c r="D77" s="302"/>
      <c r="E77" s="302"/>
      <c r="F77" s="302"/>
      <c r="G77" s="302"/>
      <c r="H77" s="302"/>
      <c r="I77" s="302"/>
      <c r="J77" s="302"/>
      <c r="K77" s="302"/>
      <c r="L77" s="302"/>
      <c r="M77" s="302"/>
      <c r="N77" s="629"/>
      <c r="O77" s="302"/>
      <c r="P77" s="302"/>
      <c r="Q77" s="302"/>
      <c r="R77" s="629"/>
      <c r="S77" s="302"/>
      <c r="T77" s="629"/>
      <c r="U77" s="629"/>
      <c r="V77" s="629"/>
      <c r="W77" s="556"/>
      <c r="X77" s="302"/>
      <c r="Y77" s="302"/>
      <c r="Z77" s="302"/>
      <c r="AA77" s="302"/>
      <c r="AB77" s="630"/>
      <c r="AC77" s="631"/>
      <c r="AD77" s="632"/>
      <c r="AE77" s="630"/>
      <c r="AF77" s="631"/>
      <c r="AG77" s="631"/>
      <c r="AH77" s="631"/>
      <c r="AI77" s="631"/>
      <c r="AJ77" s="631"/>
      <c r="AK77" s="631"/>
      <c r="AL77" s="631"/>
      <c r="AM77" s="631"/>
      <c r="AN77" s="631"/>
      <c r="AO77" s="631"/>
      <c r="AP77" s="302"/>
      <c r="AQ77" s="302"/>
      <c r="AR77" s="631"/>
      <c r="AS77" s="302"/>
      <c r="AT77" s="631"/>
      <c r="AU77" s="302"/>
      <c r="AV77" s="302"/>
      <c r="AW77" s="631"/>
      <c r="AX77" s="631"/>
      <c r="AY77" s="631"/>
      <c r="AZ77" s="631"/>
      <c r="BA77" s="631"/>
      <c r="BB77" s="631"/>
      <c r="BC77" s="631"/>
      <c r="BD77" s="631"/>
      <c r="BE77" s="631"/>
      <c r="BF77" s="631"/>
      <c r="BG77" s="631"/>
      <c r="BH77" s="631"/>
      <c r="BI77" s="631"/>
      <c r="BJ77" s="631"/>
      <c r="BK77" s="631"/>
      <c r="BL77" s="631"/>
      <c r="BM77" s="631"/>
      <c r="BN77" s="631"/>
      <c r="BO77" s="631"/>
      <c r="BP77" s="302"/>
    </row>
    <row r="78" spans="1:100" s="625" customFormat="1">
      <c r="A78" s="1227"/>
      <c r="B78" s="628"/>
      <c r="C78" s="302"/>
      <c r="D78" s="302"/>
      <c r="E78" s="302"/>
      <c r="F78" s="302"/>
      <c r="G78" s="302"/>
      <c r="H78" s="302"/>
      <c r="I78" s="302"/>
      <c r="J78" s="302"/>
      <c r="K78" s="302"/>
      <c r="L78" s="302"/>
      <c r="M78" s="302"/>
      <c r="N78" s="629"/>
      <c r="O78" s="302"/>
      <c r="P78" s="302"/>
      <c r="Q78" s="302"/>
      <c r="R78" s="629"/>
      <c r="S78" s="302"/>
      <c r="T78" s="629"/>
      <c r="U78" s="629"/>
      <c r="V78" s="629"/>
      <c r="W78" s="556"/>
      <c r="X78" s="302"/>
      <c r="Y78" s="302"/>
      <c r="Z78" s="302"/>
      <c r="AA78" s="302"/>
      <c r="AB78" s="630"/>
      <c r="AC78" s="631"/>
      <c r="AD78" s="632"/>
      <c r="AE78" s="630"/>
      <c r="AF78" s="631"/>
      <c r="AG78" s="631"/>
      <c r="AH78" s="631"/>
      <c r="AI78" s="631"/>
      <c r="AJ78" s="631"/>
      <c r="AK78" s="631"/>
      <c r="AL78" s="631"/>
      <c r="AM78" s="631"/>
      <c r="AN78" s="631"/>
      <c r="AO78" s="631"/>
      <c r="AP78" s="302"/>
      <c r="AQ78" s="302"/>
      <c r="AR78" s="631"/>
      <c r="AS78" s="302"/>
      <c r="AT78" s="631"/>
      <c r="AU78" s="302"/>
      <c r="AV78" s="302"/>
      <c r="AW78" s="631"/>
      <c r="AX78" s="631"/>
      <c r="AY78" s="631"/>
      <c r="AZ78" s="631"/>
      <c r="BA78" s="631"/>
      <c r="BB78" s="631"/>
      <c r="BC78" s="631"/>
      <c r="BD78" s="631"/>
      <c r="BE78" s="631"/>
      <c r="BF78" s="631"/>
      <c r="BG78" s="631"/>
      <c r="BH78" s="631"/>
      <c r="BI78" s="631"/>
      <c r="BJ78" s="631"/>
      <c r="BK78" s="631"/>
      <c r="BL78" s="631"/>
      <c r="BM78" s="631"/>
      <c r="BN78" s="631"/>
      <c r="BO78" s="631"/>
      <c r="BP78" s="302"/>
    </row>
    <row r="79" spans="1:100" s="81" customFormat="1">
      <c r="A79" s="1228"/>
      <c r="B79" s="542"/>
      <c r="C79" s="221"/>
      <c r="D79" s="221"/>
      <c r="E79" s="221"/>
      <c r="F79" s="221"/>
      <c r="G79" s="221"/>
      <c r="H79" s="221"/>
      <c r="I79" s="221"/>
      <c r="J79" s="221"/>
      <c r="K79" s="221"/>
      <c r="L79" s="221"/>
      <c r="M79" s="221"/>
      <c r="N79" s="221"/>
      <c r="O79" s="221"/>
      <c r="P79" s="221"/>
      <c r="Q79" s="221"/>
      <c r="R79" s="221"/>
      <c r="S79" s="221"/>
    </row>
    <row r="80" spans="1:100" s="81" customFormat="1">
      <c r="A80" s="1228"/>
      <c r="B80" s="542"/>
      <c r="C80" s="221"/>
      <c r="D80" s="221"/>
      <c r="E80" s="221"/>
      <c r="F80" s="221"/>
      <c r="G80" s="221"/>
      <c r="H80" s="221"/>
      <c r="I80" s="221"/>
      <c r="J80" s="221"/>
      <c r="K80" s="221"/>
      <c r="L80" s="221"/>
      <c r="M80" s="221"/>
      <c r="N80" s="221"/>
      <c r="O80" s="221"/>
      <c r="P80" s="221"/>
      <c r="Q80" s="221"/>
      <c r="R80" s="221"/>
      <c r="S80" s="221"/>
    </row>
    <row r="81" spans="1:61" s="81" customFormat="1">
      <c r="A81" s="1228"/>
      <c r="B81" s="542"/>
      <c r="C81" s="221"/>
      <c r="D81" s="221"/>
      <c r="E81" s="221"/>
      <c r="F81" s="221"/>
      <c r="G81" s="221"/>
      <c r="H81" s="221"/>
      <c r="I81" s="221"/>
      <c r="J81" s="221"/>
      <c r="K81" s="221"/>
      <c r="L81" s="221"/>
      <c r="M81" s="221"/>
      <c r="N81" s="221"/>
      <c r="O81" s="221"/>
      <c r="P81" s="221"/>
      <c r="Q81" s="221"/>
      <c r="R81" s="221"/>
      <c r="S81" s="221"/>
    </row>
    <row r="82" spans="1:61">
      <c r="B82" s="79"/>
      <c r="C82" s="46"/>
      <c r="D82" s="46"/>
      <c r="E82" s="46"/>
      <c r="F82" s="46"/>
      <c r="G82" s="46"/>
      <c r="H82" s="46"/>
      <c r="I82" s="46"/>
      <c r="J82" s="46"/>
      <c r="K82" s="46"/>
      <c r="L82" s="46"/>
      <c r="M82" s="46"/>
      <c r="N82" s="46"/>
      <c r="O82" s="46"/>
      <c r="P82" s="46"/>
      <c r="Q82" s="46"/>
      <c r="R82" s="46"/>
      <c r="S82" s="46"/>
    </row>
    <row r="83" spans="1:61">
      <c r="A83" s="1229"/>
      <c r="B83" s="79"/>
      <c r="C83" s="46"/>
      <c r="D83" s="46"/>
      <c r="E83" s="46"/>
      <c r="F83" s="46"/>
      <c r="G83" s="46"/>
      <c r="H83" s="46"/>
      <c r="I83" s="46"/>
      <c r="J83" s="46"/>
      <c r="K83" s="46"/>
      <c r="L83" s="46"/>
      <c r="M83" s="46"/>
      <c r="N83" s="46"/>
      <c r="O83" s="46"/>
      <c r="P83" s="46"/>
      <c r="Q83" s="46"/>
      <c r="R83" s="46"/>
      <c r="S83" s="46"/>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row>
    <row r="84" spans="1:61">
      <c r="A84" s="1229"/>
      <c r="B84" s="79"/>
      <c r="C84" s="46"/>
      <c r="D84" s="46"/>
      <c r="E84" s="46"/>
      <c r="F84" s="46"/>
      <c r="G84" s="46"/>
      <c r="H84" s="46"/>
      <c r="I84" s="46"/>
      <c r="J84" s="46"/>
      <c r="K84" s="46"/>
      <c r="L84" s="46"/>
      <c r="M84" s="46"/>
      <c r="N84" s="46"/>
      <c r="O84" s="46"/>
      <c r="P84" s="46"/>
      <c r="Q84" s="46"/>
      <c r="R84" s="46"/>
      <c r="S84" s="46"/>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row>
    <row r="85" spans="1:61">
      <c r="A85" s="1229"/>
      <c r="B85" s="79"/>
      <c r="C85" s="46"/>
      <c r="D85" s="46"/>
      <c r="E85" s="46"/>
      <c r="F85" s="46"/>
      <c r="G85" s="46"/>
      <c r="H85" s="46"/>
      <c r="I85" s="46"/>
      <c r="J85" s="46"/>
      <c r="K85" s="46"/>
      <c r="L85" s="46"/>
      <c r="M85" s="46"/>
      <c r="N85" s="46"/>
      <c r="O85" s="46"/>
      <c r="P85" s="46"/>
      <c r="Q85" s="46"/>
      <c r="R85" s="46"/>
      <c r="S85" s="46"/>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row>
    <row r="86" spans="1:61">
      <c r="A86" s="1229"/>
      <c r="B86" s="79"/>
      <c r="C86" s="46"/>
      <c r="D86" s="46"/>
      <c r="E86" s="46"/>
      <c r="F86" s="46"/>
      <c r="G86" s="46"/>
      <c r="H86" s="46"/>
      <c r="I86" s="46"/>
      <c r="J86" s="46"/>
      <c r="K86" s="46"/>
      <c r="L86" s="46"/>
      <c r="M86" s="46"/>
      <c r="N86" s="46"/>
      <c r="O86" s="46"/>
      <c r="P86" s="46"/>
      <c r="Q86" s="46"/>
      <c r="R86" s="46"/>
      <c r="S86" s="46"/>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row>
    <row r="87" spans="1:61">
      <c r="A87" s="1229"/>
      <c r="B87" s="79"/>
      <c r="C87" s="46"/>
      <c r="D87" s="46"/>
      <c r="E87" s="46"/>
      <c r="F87" s="46"/>
      <c r="G87" s="46"/>
      <c r="H87" s="46"/>
      <c r="I87" s="46"/>
      <c r="J87" s="46"/>
      <c r="K87" s="46"/>
      <c r="L87" s="46"/>
      <c r="M87" s="46"/>
      <c r="N87" s="46"/>
      <c r="O87" s="46"/>
      <c r="P87" s="46"/>
      <c r="Q87" s="46"/>
      <c r="R87" s="46"/>
      <c r="S87" s="46"/>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row>
  </sheetData>
  <customSheetViews>
    <customSheetView guid="{416404B7-8533-4A12-ABD0-58CFDEB49D80}" scale="80">
      <selection activeCell="F25" sqref="F25"/>
      <rowBreaks count="1" manualBreakCount="1">
        <brk id="33" max="16383" man="1"/>
      </rowBreaks>
      <colBreaks count="1" manualBreakCount="1">
        <brk id="23" max="1048575" man="1"/>
      </colBreaks>
      <pageMargins left="0.37" right="0.17" top="1" bottom="1" header="0.5" footer="0.5"/>
      <printOptions horizontalCentered="1"/>
      <pageSetup scale="25" fitToWidth="2" fitToHeight="2" orientation="landscape" r:id="rId1"/>
      <headerFooter alignWithMargins="0"/>
    </customSheetView>
  </customSheetViews>
  <mergeCells count="59">
    <mergeCell ref="B59:O59"/>
    <mergeCell ref="P59:AC59"/>
    <mergeCell ref="AD59:AQ59"/>
    <mergeCell ref="AR59:BE59"/>
    <mergeCell ref="B65:O65"/>
    <mergeCell ref="P65:AC65"/>
    <mergeCell ref="AD65:AQ65"/>
    <mergeCell ref="AR65:BE65"/>
    <mergeCell ref="BF32:BS32"/>
    <mergeCell ref="B46:O46"/>
    <mergeCell ref="B38:O38"/>
    <mergeCell ref="P38:AC38"/>
    <mergeCell ref="AD38:AQ38"/>
    <mergeCell ref="AR38:BE38"/>
    <mergeCell ref="P46:AC46"/>
    <mergeCell ref="AD46:AQ46"/>
    <mergeCell ref="AR46:BE46"/>
    <mergeCell ref="AD4:AQ4"/>
    <mergeCell ref="B32:O32"/>
    <mergeCell ref="P32:AC32"/>
    <mergeCell ref="AD32:AQ32"/>
    <mergeCell ref="AR32:BE32"/>
    <mergeCell ref="B7:O7"/>
    <mergeCell ref="P7:AC7"/>
    <mergeCell ref="AD7:AQ7"/>
    <mergeCell ref="BF59:BS59"/>
    <mergeCell ref="BF65:BS65"/>
    <mergeCell ref="BF38:BS38"/>
    <mergeCell ref="BF46:BS46"/>
    <mergeCell ref="B2:O2"/>
    <mergeCell ref="B3:O3"/>
    <mergeCell ref="B4:O4"/>
    <mergeCell ref="AR4:BE4"/>
    <mergeCell ref="BF2:BS2"/>
    <mergeCell ref="BF3:BS3"/>
    <mergeCell ref="BF4:BS4"/>
    <mergeCell ref="P2:AC2"/>
    <mergeCell ref="P3:AC3"/>
    <mergeCell ref="P4:AC4"/>
    <mergeCell ref="AD2:AQ2"/>
    <mergeCell ref="AD3:AQ3"/>
    <mergeCell ref="BT65:CE65"/>
    <mergeCell ref="BT32:CE32"/>
    <mergeCell ref="BT38:CE38"/>
    <mergeCell ref="BT46:CE46"/>
    <mergeCell ref="BT59:CE59"/>
    <mergeCell ref="CH2:CT2"/>
    <mergeCell ref="CH3:CT3"/>
    <mergeCell ref="CH4:CT4"/>
    <mergeCell ref="AR2:BE2"/>
    <mergeCell ref="AR3:BE3"/>
    <mergeCell ref="BT2:CG2"/>
    <mergeCell ref="BT3:CG3"/>
    <mergeCell ref="BT4:CG4"/>
    <mergeCell ref="CH32:CV32"/>
    <mergeCell ref="CH38:CV38"/>
    <mergeCell ref="CH46:CV46"/>
    <mergeCell ref="CH65:CV65"/>
    <mergeCell ref="CH59:CV59"/>
  </mergeCells>
  <phoneticPr fontId="35" type="noConversion"/>
  <printOptions horizontalCentered="1"/>
  <pageMargins left="0.37" right="0.17" top="1" bottom="1" header="0.5" footer="0.5"/>
  <pageSetup scale="29" fitToWidth="10" fitToHeight="10" orientation="landscape" r:id="rId2"/>
  <headerFooter alignWithMargins="0"/>
  <rowBreaks count="2" manualBreakCount="2">
    <brk id="29" max="16383" man="1"/>
    <brk id="43" max="16383" man="1"/>
  </rowBreaks>
  <colBreaks count="6" manualBreakCount="6">
    <brk id="15" max="1048575" man="1"/>
    <brk id="29" max="1048575" man="1"/>
    <brk id="43" max="1048575" man="1"/>
    <brk id="57" max="1048575" man="1"/>
    <brk id="71" max="1048575" man="1"/>
    <brk id="8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Appendix A</vt:lpstr>
      <vt:lpstr>ATT1-ADIT </vt:lpstr>
      <vt:lpstr>ADIT-ADIT1A</vt:lpstr>
      <vt:lpstr>ATT 2 - Other Taxes</vt:lpstr>
      <vt:lpstr>3 - Revenue Credits</vt:lpstr>
      <vt:lpstr>4 - 100 Basis Pt ROE</vt:lpstr>
      <vt:lpstr>5 - Cost Support</vt:lpstr>
      <vt:lpstr>6- True-Up Adjustment </vt:lpstr>
      <vt:lpstr>6A-Estimate &amp; Reconcile</vt:lpstr>
      <vt:lpstr>7 -TEC</vt:lpstr>
      <vt:lpstr>8-Depreciation Rates</vt:lpstr>
      <vt:lpstr>Workpapers</vt:lpstr>
      <vt:lpstr>'3 - Revenue Credits'!Print_Area</vt:lpstr>
      <vt:lpstr>'5 - Cost Support'!Print_Area</vt:lpstr>
      <vt:lpstr>'6- True-Up Adjustment '!Print_Area</vt:lpstr>
      <vt:lpstr>'6A-Estimate &amp; Reconcile'!Print_Area</vt:lpstr>
      <vt:lpstr>'7 -TEC'!Print_Area</vt:lpstr>
      <vt:lpstr>'ADIT-ADIT1A'!Print_Area</vt:lpstr>
      <vt:lpstr>'Appendix A'!Print_Area</vt:lpstr>
      <vt:lpstr>'ATT 2 - Other Taxes'!Print_Area</vt:lpstr>
      <vt:lpstr>'ATT1-ADIT '!Print_Area</vt:lpstr>
      <vt:lpstr>'5 - Cost Support'!Print_Titles</vt:lpstr>
      <vt:lpstr>'6A-Estimate &amp; Reconcile'!Print_Titles</vt:lpstr>
      <vt:lpstr>'7 -TEC'!Print_Titles</vt:lpstr>
      <vt:lpstr>'Appendix A'!Print_Titles</vt:lpstr>
      <vt:lpstr>Workpapers!Print_Titles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Ofosu-Koranteng, Gloria</cp:lastModifiedBy>
  <cp:lastPrinted>2020-01-13T15:47:40Z</cp:lastPrinted>
  <dcterms:created xsi:type="dcterms:W3CDTF">2008-07-07T19:27:29Z</dcterms:created>
  <dcterms:modified xsi:type="dcterms:W3CDTF">2020-01-13T18:18:26Z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