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90" windowWidth="24780" windowHeight="10875"/>
  </bookViews>
  <sheets>
    <sheet name="LOLE Fits" sheetId="1" r:id="rId1"/>
  </sheets>
  <definedNames>
    <definedName name="_xlnm._FilterDatabase" localSheetId="0" hidden="1">'LOLE Fits'!$A$14:$C$14</definedName>
  </definedNames>
  <calcPr calcId="145621"/>
</workbook>
</file>

<file path=xl/calcChain.xml><?xml version="1.0" encoding="utf-8"?>
<calcChain xmlns="http://schemas.openxmlformats.org/spreadsheetml/2006/main">
  <c r="Y3" i="1" l="1"/>
  <c r="AC1" i="1" s="1"/>
  <c r="Y4" i="1"/>
  <c r="AB3" i="1"/>
  <c r="Y1" i="1" l="1"/>
  <c r="Z1" i="1" s="1"/>
  <c r="AB1" i="1"/>
  <c r="Z3" i="1" l="1"/>
  <c r="Z4" i="1"/>
  <c r="Y27" i="1" l="1"/>
  <c r="Y28" i="1" l="1"/>
  <c r="Y29" i="1" l="1"/>
  <c r="Y30" i="1" l="1"/>
  <c r="Y31" i="1" l="1"/>
  <c r="Y32" i="1" l="1"/>
  <c r="Y33" i="1" l="1"/>
  <c r="Y34" i="1" l="1"/>
  <c r="Y35" i="1" l="1"/>
  <c r="Y36" i="1" l="1"/>
  <c r="Y37" i="1" l="1"/>
  <c r="Y38" i="1" l="1"/>
  <c r="Y39" i="1" l="1"/>
  <c r="Y40" i="1" l="1"/>
  <c r="Y41" i="1" l="1"/>
  <c r="Y42" i="1" l="1"/>
  <c r="Y43" i="1" l="1"/>
  <c r="Y44" i="1" l="1"/>
  <c r="Y45" i="1" l="1"/>
  <c r="Y46" i="1" l="1"/>
  <c r="Y47" i="1" l="1"/>
  <c r="Y48" i="1" l="1"/>
  <c r="Y49" i="1" l="1"/>
  <c r="Y50" i="1" l="1"/>
  <c r="Y51" i="1" l="1"/>
  <c r="Y52" i="1" l="1"/>
  <c r="Y19" i="1"/>
  <c r="Y20" i="1"/>
  <c r="Y23" i="1"/>
  <c r="AE51" i="1" s="1"/>
  <c r="Y53" i="1" l="1"/>
  <c r="AB52" i="1"/>
  <c r="AE52" i="1"/>
  <c r="AB27" i="1"/>
  <c r="AE27" i="1"/>
  <c r="AE28" i="1"/>
  <c r="AB28" i="1"/>
  <c r="AB29" i="1"/>
  <c r="AE29" i="1"/>
  <c r="AB30" i="1"/>
  <c r="AE30" i="1"/>
  <c r="AB31" i="1"/>
  <c r="AE31" i="1"/>
  <c r="AB32" i="1"/>
  <c r="AE32" i="1"/>
  <c r="AE33" i="1"/>
  <c r="AB33" i="1"/>
  <c r="AE34" i="1"/>
  <c r="AB34" i="1"/>
  <c r="AB35" i="1"/>
  <c r="AE35" i="1"/>
  <c r="AB36" i="1"/>
  <c r="AE36" i="1"/>
  <c r="AE37" i="1"/>
  <c r="AB37" i="1"/>
  <c r="AB38" i="1"/>
  <c r="AE38" i="1"/>
  <c r="AB39" i="1"/>
  <c r="AE39" i="1"/>
  <c r="AB40" i="1"/>
  <c r="AE40" i="1"/>
  <c r="AE41" i="1"/>
  <c r="AB41" i="1"/>
  <c r="AE42" i="1"/>
  <c r="AB42" i="1"/>
  <c r="AB43" i="1"/>
  <c r="AE43" i="1"/>
  <c r="AE44" i="1"/>
  <c r="AB44" i="1"/>
  <c r="AE45" i="1"/>
  <c r="AB45" i="1"/>
  <c r="AE46" i="1"/>
  <c r="AB46" i="1"/>
  <c r="AB47" i="1"/>
  <c r="AE47" i="1"/>
  <c r="AE48" i="1"/>
  <c r="AB48" i="1"/>
  <c r="AB49" i="1"/>
  <c r="AE49" i="1"/>
  <c r="AE50" i="1"/>
  <c r="AB50" i="1"/>
  <c r="AB51" i="1"/>
  <c r="Y15" i="1"/>
  <c r="AF27" i="1"/>
  <c r="Y16" i="1"/>
  <c r="Y54" i="1" l="1"/>
  <c r="AE53" i="1"/>
  <c r="AB53" i="1"/>
  <c r="Z27" i="1"/>
  <c r="AC27" i="1" s="1"/>
  <c r="AF28" i="1"/>
  <c r="Y55" i="1" l="1"/>
  <c r="AE54" i="1"/>
  <c r="AB54" i="1"/>
  <c r="Z28" i="1"/>
  <c r="AC28" i="1" s="1"/>
  <c r="AF29" i="1"/>
  <c r="Y56" i="1" l="1"/>
  <c r="AB55" i="1"/>
  <c r="AE55" i="1"/>
  <c r="Z29" i="1"/>
  <c r="AC29" i="1" s="1"/>
  <c r="AF30" i="1"/>
  <c r="Y57" i="1" l="1"/>
  <c r="AB56" i="1"/>
  <c r="AE56" i="1"/>
  <c r="Z30" i="1"/>
  <c r="AC30" i="1" s="1"/>
  <c r="Y58" i="1" l="1"/>
  <c r="AE57" i="1"/>
  <c r="AB57" i="1"/>
  <c r="Z31" i="1"/>
  <c r="Y59" i="1" l="1"/>
  <c r="AE58" i="1"/>
  <c r="AB58" i="1"/>
  <c r="AC31" i="1"/>
  <c r="AF31" i="1"/>
  <c r="Z32" i="1"/>
  <c r="Y60" i="1" l="1"/>
  <c r="AB59" i="1"/>
  <c r="AE59" i="1"/>
  <c r="AC32" i="1"/>
  <c r="AF32" i="1"/>
  <c r="Z33" i="1"/>
  <c r="Y61" i="1" l="1"/>
  <c r="AB60" i="1"/>
  <c r="AE60" i="1"/>
  <c r="AC33" i="1"/>
  <c r="AF33" i="1"/>
  <c r="Z34" i="1"/>
  <c r="Y62" i="1" l="1"/>
  <c r="AE61" i="1"/>
  <c r="AB61" i="1"/>
  <c r="AC34" i="1"/>
  <c r="AF34" i="1"/>
  <c r="Z35" i="1"/>
  <c r="AC35" i="1" s="1"/>
  <c r="Y63" i="1" l="1"/>
  <c r="AE62" i="1"/>
  <c r="AB62" i="1"/>
  <c r="AF35" i="1"/>
  <c r="Z36" i="1"/>
  <c r="AC36" i="1" s="1"/>
  <c r="Y64" i="1" l="1"/>
  <c r="AB63" i="1"/>
  <c r="AE63" i="1"/>
  <c r="AF36" i="1"/>
  <c r="Z37" i="1"/>
  <c r="AC37" i="1" s="1"/>
  <c r="Y65" i="1" l="1"/>
  <c r="AB64" i="1"/>
  <c r="AE64" i="1"/>
  <c r="AF37" i="1"/>
  <c r="Z38" i="1"/>
  <c r="AC38" i="1" s="1"/>
  <c r="Y66" i="1" l="1"/>
  <c r="AE65" i="1"/>
  <c r="AB65" i="1"/>
  <c r="AF38" i="1"/>
  <c r="Z39" i="1"/>
  <c r="AC39" i="1" s="1"/>
  <c r="Y67" i="1" l="1"/>
  <c r="AE66" i="1"/>
  <c r="AB66" i="1"/>
  <c r="AF39" i="1"/>
  <c r="Z40" i="1"/>
  <c r="AC40" i="1" s="1"/>
  <c r="Y68" i="1" l="1"/>
  <c r="AB67" i="1"/>
  <c r="AE67" i="1"/>
  <c r="AF40" i="1"/>
  <c r="Z41" i="1"/>
  <c r="AC41" i="1" s="1"/>
  <c r="Y69" i="1" l="1"/>
  <c r="AB68" i="1"/>
  <c r="AE68" i="1"/>
  <c r="AF41" i="1"/>
  <c r="Z42" i="1"/>
  <c r="AC42" i="1" s="1"/>
  <c r="Y70" i="1" l="1"/>
  <c r="AE69" i="1"/>
  <c r="AB69" i="1"/>
  <c r="AF42" i="1"/>
  <c r="Z43" i="1"/>
  <c r="AC43" i="1" s="1"/>
  <c r="Y71" i="1" l="1"/>
  <c r="AE70" i="1"/>
  <c r="AB70" i="1"/>
  <c r="AF43" i="1"/>
  <c r="Z44" i="1"/>
  <c r="AC44" i="1" s="1"/>
  <c r="Y72" i="1" l="1"/>
  <c r="AB71" i="1"/>
  <c r="AE71" i="1"/>
  <c r="AF44" i="1"/>
  <c r="Z45" i="1"/>
  <c r="AC45" i="1" s="1"/>
  <c r="Y73" i="1" l="1"/>
  <c r="AB72" i="1"/>
  <c r="AE72" i="1"/>
  <c r="AF45" i="1"/>
  <c r="Z46" i="1"/>
  <c r="AC46" i="1" s="1"/>
  <c r="Y74" i="1" l="1"/>
  <c r="AE73" i="1"/>
  <c r="AB73" i="1"/>
  <c r="AF46" i="1"/>
  <c r="Z47" i="1"/>
  <c r="AC47" i="1" s="1"/>
  <c r="Y75" i="1" l="1"/>
  <c r="AE74" i="1"/>
  <c r="AB74" i="1"/>
  <c r="AF47" i="1"/>
  <c r="Z48" i="1"/>
  <c r="AC48" i="1" s="1"/>
  <c r="Y76" i="1" l="1"/>
  <c r="AB75" i="1"/>
  <c r="AE75" i="1"/>
  <c r="AF48" i="1"/>
  <c r="Z49" i="1"/>
  <c r="AF49" i="1" s="1"/>
  <c r="AB76" i="1" l="1"/>
  <c r="AE76" i="1"/>
  <c r="AC49" i="1"/>
  <c r="Z50" i="1"/>
  <c r="AF50" i="1" s="1"/>
  <c r="AC50" i="1" l="1"/>
  <c r="Z51" i="1"/>
  <c r="AF51" i="1" s="1"/>
  <c r="AC51" i="1" l="1"/>
  <c r="Z52" i="1"/>
  <c r="AC52" i="1" s="1"/>
  <c r="AF52" i="1" l="1"/>
  <c r="Z53" i="1"/>
  <c r="AF53" i="1" s="1"/>
  <c r="AC53" i="1" l="1"/>
  <c r="Z54" i="1"/>
  <c r="AC54" i="1" s="1"/>
  <c r="AF54" i="1" l="1"/>
  <c r="Z55" i="1"/>
  <c r="AF55" i="1" s="1"/>
  <c r="AC55" i="1" l="1"/>
  <c r="Z56" i="1"/>
  <c r="AF56" i="1" s="1"/>
  <c r="AC56" i="1" l="1"/>
  <c r="Z57" i="1"/>
  <c r="AF57" i="1" s="1"/>
  <c r="AC57" i="1" l="1"/>
  <c r="Z58" i="1"/>
  <c r="AF58" i="1" s="1"/>
  <c r="AC58" i="1" l="1"/>
  <c r="Z59" i="1"/>
  <c r="AF59" i="1" s="1"/>
  <c r="AC60" i="1" l="1"/>
  <c r="AC59" i="1"/>
  <c r="Z60" i="1"/>
  <c r="AF60" i="1" s="1"/>
  <c r="AC61" i="1" l="1"/>
  <c r="Z61" i="1"/>
  <c r="AF61" i="1" s="1"/>
  <c r="AC62" i="1" l="1"/>
  <c r="Z62" i="1"/>
  <c r="AF62" i="1" s="1"/>
  <c r="AC63" i="1" l="1"/>
  <c r="Z63" i="1"/>
  <c r="AF63" i="1" s="1"/>
  <c r="AC64" i="1" l="1"/>
  <c r="Z64" i="1"/>
  <c r="AF64" i="1" s="1"/>
  <c r="AC65" i="1" l="1"/>
  <c r="Z65" i="1"/>
  <c r="AF65" i="1" s="1"/>
  <c r="AC66" i="1" l="1"/>
  <c r="Z66" i="1"/>
  <c r="AF66" i="1" s="1"/>
  <c r="AC67" i="1" l="1"/>
  <c r="Z67" i="1"/>
  <c r="AF67" i="1" s="1"/>
  <c r="AC68" i="1" l="1"/>
  <c r="Z68" i="1"/>
  <c r="AF68" i="1" s="1"/>
  <c r="AC69" i="1" l="1"/>
  <c r="Z69" i="1"/>
  <c r="AF69" i="1" s="1"/>
  <c r="AC70" i="1" l="1"/>
  <c r="Z70" i="1"/>
  <c r="AF70" i="1" s="1"/>
  <c r="AC71" i="1" l="1"/>
  <c r="Z71" i="1"/>
  <c r="AF71" i="1" s="1"/>
  <c r="AC72" i="1" l="1"/>
  <c r="Z72" i="1"/>
  <c r="AF72" i="1" s="1"/>
  <c r="AC73" i="1" l="1"/>
  <c r="Z73" i="1"/>
  <c r="AF73" i="1" s="1"/>
  <c r="AC74" i="1" l="1"/>
  <c r="Z74" i="1"/>
  <c r="AF74" i="1" s="1"/>
  <c r="AC75" i="1" l="1"/>
  <c r="Z75" i="1"/>
  <c r="AF75" i="1" s="1"/>
  <c r="AC76" i="1" l="1"/>
  <c r="Z76" i="1"/>
  <c r="AF76" i="1" s="1"/>
</calcChain>
</file>

<file path=xl/sharedStrings.xml><?xml version="1.0" encoding="utf-8"?>
<sst xmlns="http://schemas.openxmlformats.org/spreadsheetml/2006/main" count="34" uniqueCount="31">
  <si>
    <t>RTO</t>
  </si>
  <si>
    <t>ATSI</t>
  </si>
  <si>
    <t>MAAC</t>
  </si>
  <si>
    <t>EMAAC</t>
  </si>
  <si>
    <t>SWMAAC</t>
  </si>
  <si>
    <t>PSEG</t>
  </si>
  <si>
    <t>DPL-S</t>
  </si>
  <si>
    <t>PEPCO</t>
  </si>
  <si>
    <t>a</t>
  </si>
  <si>
    <t>b</t>
  </si>
  <si>
    <t>ATSI-C</t>
  </si>
  <si>
    <t>PS-N</t>
  </si>
  <si>
    <t>% of RR</t>
  </si>
  <si>
    <t>LOLE</t>
  </si>
  <si>
    <t>Min RR</t>
  </si>
  <si>
    <t>Max RR</t>
  </si>
  <si>
    <t>LOLE Part 1</t>
  </si>
  <si>
    <t>LOLE Part 2</t>
  </si>
  <si>
    <t>Point</t>
  </si>
  <si>
    <t>y = LOLE</t>
  </si>
  <si>
    <t>x = Quantiy as % of Reliability Requirement</t>
  </si>
  <si>
    <t>y = a*e^bx</t>
  </si>
  <si>
    <t>Part 1 of Fit</t>
  </si>
  <si>
    <t>Part 2 of Fit</t>
  </si>
  <si>
    <t>% of RR Part 1</t>
  </si>
  <si>
    <t>% of RR Part 2</t>
  </si>
  <si>
    <t>Live Data Points For Chart</t>
  </si>
  <si>
    <t>% of RR is greater than:</t>
  </si>
  <si>
    <t>Switch from Part 1 to Part 2</t>
  </si>
  <si>
    <t>Exponetial Piecewise Fit Parameters</t>
  </si>
  <si>
    <t>Select LDA to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</si>
</sst>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_([$€-2]* #,##0.00_);_([$€-2]* \(#,##0.00\);_([$€-2]* &quot;-&quot;??_)"/>
    <numFmt numFmtId="167" formatCode="_ * #,##0.0_ ;_ * \-#,##0.0_ ;_ * &quot;-&quot;?_ ;_ @_ "/>
    <numFmt numFmtId="168" formatCode="_ * #,##0_ ;_ * \-#,##0_ ;_ * &quot;-&quot;_ ;_ @_ "/>
    <numFmt numFmtId="169" formatCode=";;;"/>
    <numFmt numFmtId="170" formatCode="#,##0;\(#,##0\)"/>
    <numFmt numFmtId="171" formatCode="0.E+00"/>
    <numFmt numFmtId="172" formatCode="0.000%"/>
    <numFmt numFmtId="173" formatCode="0.000"/>
  </numFmts>
  <fonts count="2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sz val="10"/>
      <color rgb="FF009900"/>
      <name val="Calibri"/>
      <family val="2"/>
    </font>
    <font>
      <sz val="10"/>
      <color rgb="FF7030A0"/>
      <name val="Calibri"/>
      <family val="2"/>
    </font>
    <font>
      <sz val="10"/>
      <color rgb="FF0000FF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8"/>
      <name val="Arial"/>
      <family val="2"/>
    </font>
    <font>
      <b/>
      <sz val="12"/>
      <color indexed="24"/>
      <name val="Arial"/>
      <family val="2"/>
    </font>
    <font>
      <sz val="12"/>
      <color rgb="FF7030A0"/>
      <name val="Arial"/>
      <family val="2"/>
    </font>
    <font>
      <sz val="10"/>
      <color rgb="FF008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40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ck">
        <color indexed="9"/>
      </left>
      <right/>
      <top style="hair">
        <color indexed="63"/>
      </top>
      <bottom style="hair">
        <color indexed="6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/>
      </bottom>
      <diagonal/>
    </border>
  </borders>
  <cellStyleXfs count="65">
    <xf numFmtId="0" fontId="0" fillId="0" borderId="0"/>
    <xf numFmtId="37" fontId="9" fillId="2" borderId="1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1" fillId="3" borderId="2" applyFill="0" applyBorder="0">
      <alignment vertical="center"/>
    </xf>
    <xf numFmtId="168" fontId="9" fillId="3" borderId="3" applyFill="0" applyBorder="0">
      <alignment vertical="center"/>
    </xf>
    <xf numFmtId="169" fontId="9" fillId="0" borderId="0" applyFont="0" applyFill="0" applyBorder="0" applyAlignment="0" applyProtection="0">
      <alignment vertical="top" wrapText="1"/>
    </xf>
    <xf numFmtId="0" fontId="12" fillId="4" borderId="4" applyNumberFormat="0" applyFont="0" applyBorder="0" applyAlignment="0">
      <alignment vertical="center"/>
    </xf>
    <xf numFmtId="0" fontId="12" fillId="5" borderId="5" applyNumberFormat="0" applyFont="0" applyBorder="0" applyAlignment="0"/>
    <xf numFmtId="3" fontId="12" fillId="4" borderId="5" applyNumberFormat="0" applyFont="0" applyBorder="0" applyAlignment="0"/>
    <xf numFmtId="170" fontId="9" fillId="3" borderId="5" applyFill="0" applyBorder="0" applyAlignment="0"/>
    <xf numFmtId="37" fontId="9" fillId="4" borderId="0">
      <alignment horizontal="left" indent="1"/>
    </xf>
    <xf numFmtId="0" fontId="10" fillId="0" borderId="0"/>
    <xf numFmtId="0" fontId="9" fillId="0" borderId="0">
      <alignment wrapText="1"/>
    </xf>
    <xf numFmtId="0" fontId="1" fillId="0" borderId="0"/>
    <xf numFmtId="0" fontId="9" fillId="0" borderId="0"/>
    <xf numFmtId="0" fontId="9" fillId="0" borderId="0"/>
    <xf numFmtId="0" fontId="1" fillId="0" borderId="0"/>
    <xf numFmtId="3" fontId="9" fillId="4" borderId="1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4" fillId="6" borderId="6" applyFill="0" applyBorder="0" applyProtection="0">
      <alignment vertical="center"/>
    </xf>
    <xf numFmtId="168" fontId="15" fillId="0" borderId="7" applyFill="0" applyBorder="0" applyProtection="0"/>
    <xf numFmtId="4" fontId="16" fillId="7" borderId="8" applyNumberFormat="0" applyProtection="0">
      <alignment vertical="center"/>
    </xf>
    <xf numFmtId="4" fontId="17" fillId="5" borderId="8" applyNumberFormat="0" applyProtection="0">
      <alignment vertical="center"/>
    </xf>
    <xf numFmtId="4" fontId="16" fillId="5" borderId="8" applyNumberFormat="0" applyProtection="0">
      <alignment horizontal="left" vertical="center" indent="1"/>
    </xf>
    <xf numFmtId="0" fontId="16" fillId="5" borderId="8" applyNumberFormat="0" applyProtection="0">
      <alignment horizontal="left" vertical="top" indent="1"/>
    </xf>
    <xf numFmtId="4" fontId="16" fillId="8" borderId="0" applyNumberFormat="0" applyProtection="0">
      <alignment horizontal="left" vertical="center" indent="1"/>
    </xf>
    <xf numFmtId="4" fontId="11" fillId="9" borderId="8" applyNumberFormat="0" applyProtection="0">
      <alignment horizontal="right" vertical="center"/>
    </xf>
    <xf numFmtId="4" fontId="11" fillId="10" borderId="8" applyNumberFormat="0" applyProtection="0">
      <alignment horizontal="right" vertical="center"/>
    </xf>
    <xf numFmtId="4" fontId="11" fillId="11" borderId="8" applyNumberFormat="0" applyProtection="0">
      <alignment horizontal="right" vertical="center"/>
    </xf>
    <xf numFmtId="4" fontId="11" fillId="12" borderId="8" applyNumberFormat="0" applyProtection="0">
      <alignment horizontal="right" vertical="center"/>
    </xf>
    <xf numFmtId="4" fontId="11" fillId="13" borderId="8" applyNumberFormat="0" applyProtection="0">
      <alignment horizontal="right" vertical="center"/>
    </xf>
    <xf numFmtId="4" fontId="11" fillId="14" borderId="8" applyNumberFormat="0" applyProtection="0">
      <alignment horizontal="right" vertical="center"/>
    </xf>
    <xf numFmtId="4" fontId="11" fillId="15" borderId="8" applyNumberFormat="0" applyProtection="0">
      <alignment horizontal="right" vertical="center"/>
    </xf>
    <xf numFmtId="4" fontId="11" fillId="16" borderId="8" applyNumberFormat="0" applyProtection="0">
      <alignment horizontal="right" vertical="center"/>
    </xf>
    <xf numFmtId="4" fontId="11" fillId="17" borderId="8" applyNumberFormat="0" applyProtection="0">
      <alignment horizontal="right" vertical="center"/>
    </xf>
    <xf numFmtId="4" fontId="16" fillId="18" borderId="9" applyNumberFormat="0" applyProtection="0">
      <alignment horizontal="left" vertical="center" indent="1"/>
    </xf>
    <xf numFmtId="4" fontId="11" fillId="19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1" fillId="21" borderId="8" applyNumberFormat="0" applyProtection="0">
      <alignment horizontal="right" vertical="center"/>
    </xf>
    <xf numFmtId="4" fontId="11" fillId="19" borderId="0" applyNumberFormat="0" applyProtection="0">
      <alignment horizontal="left" vertical="center" indent="1"/>
    </xf>
    <xf numFmtId="4" fontId="16" fillId="22" borderId="0" applyNumberFormat="0" applyProtection="0">
      <alignment horizontal="left" vertical="center" indent="1"/>
    </xf>
    <xf numFmtId="0" fontId="9" fillId="20" borderId="8" applyNumberFormat="0" applyProtection="0">
      <alignment horizontal="left" vertical="center" indent="1"/>
    </xf>
    <xf numFmtId="0" fontId="9" fillId="20" borderId="8" applyNumberFormat="0" applyProtection="0">
      <alignment horizontal="left" vertical="top" indent="1"/>
    </xf>
    <xf numFmtId="0" fontId="9" fillId="8" borderId="8" applyNumberFormat="0" applyProtection="0">
      <alignment horizontal="left" vertical="center" indent="1"/>
    </xf>
    <xf numFmtId="0" fontId="9" fillId="8" borderId="8" applyNumberFormat="0" applyProtection="0">
      <alignment horizontal="left" vertical="top" indent="1"/>
    </xf>
    <xf numFmtId="0" fontId="9" fillId="23" borderId="8" applyNumberFormat="0" applyProtection="0">
      <alignment horizontal="left" vertical="center" indent="1"/>
    </xf>
    <xf numFmtId="0" fontId="9" fillId="23" borderId="8" applyNumberFormat="0" applyProtection="0">
      <alignment horizontal="left" vertical="top" indent="1"/>
    </xf>
    <xf numFmtId="0" fontId="9" fillId="24" borderId="8" applyNumberFormat="0" applyProtection="0">
      <alignment horizontal="left" vertical="center" indent="1"/>
    </xf>
    <xf numFmtId="0" fontId="9" fillId="24" borderId="8" applyNumberFormat="0" applyProtection="0">
      <alignment horizontal="left" vertical="top" indent="1"/>
    </xf>
    <xf numFmtId="4" fontId="11" fillId="25" borderId="8" applyNumberFormat="0" applyProtection="0">
      <alignment vertical="center"/>
    </xf>
    <xf numFmtId="4" fontId="19" fillId="25" borderId="8" applyNumberFormat="0" applyProtection="0">
      <alignment vertical="center"/>
    </xf>
    <xf numFmtId="4" fontId="11" fillId="25" borderId="8" applyNumberFormat="0" applyProtection="0">
      <alignment horizontal="left" vertical="center" indent="1"/>
    </xf>
    <xf numFmtId="0" fontId="11" fillId="25" borderId="8" applyNumberFormat="0" applyProtection="0">
      <alignment horizontal="left" vertical="top" indent="1"/>
    </xf>
    <xf numFmtId="3" fontId="8" fillId="2" borderId="10" applyProtection="0">
      <alignment horizontal="right" vertical="center"/>
    </xf>
    <xf numFmtId="4" fontId="19" fillId="19" borderId="8" applyNumberFormat="0" applyProtection="0">
      <alignment horizontal="right" vertical="center"/>
    </xf>
    <xf numFmtId="4" fontId="11" fillId="26" borderId="8" applyNumberFormat="0" applyProtection="0">
      <alignment horizontal="left" vertical="center" indent="1"/>
    </xf>
    <xf numFmtId="0" fontId="11" fillId="8" borderId="8" applyNumberFormat="0" applyProtection="0">
      <alignment horizontal="left" vertical="top" indent="1"/>
    </xf>
    <xf numFmtId="4" fontId="20" fillId="27" borderId="0" applyNumberFormat="0" applyProtection="0">
      <alignment horizontal="left" vertical="center" indent="1"/>
    </xf>
    <xf numFmtId="4" fontId="21" fillId="27" borderId="8" applyNumberFormat="0" applyProtection="0">
      <alignment horizontal="center" vertical="center"/>
    </xf>
  </cellStyleXfs>
  <cellXfs count="65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3" fillId="0" borderId="0" xfId="0" applyFont="1" applyFill="1" applyAlignment="1">
      <alignment horizontal="left"/>
    </xf>
    <xf numFmtId="10" fontId="2" fillId="0" borderId="0" xfId="0" applyNumberFormat="1" applyFont="1"/>
    <xf numFmtId="165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4" fontId="7" fillId="0" borderId="0" xfId="0" applyNumberFormat="1" applyFont="1"/>
    <xf numFmtId="0" fontId="7" fillId="0" borderId="0" xfId="0" applyFont="1"/>
    <xf numFmtId="9" fontId="2" fillId="0" borderId="0" xfId="0" applyNumberFormat="1" applyFont="1"/>
    <xf numFmtId="11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11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0" fontId="2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/>
    <xf numFmtId="164" fontId="2" fillId="28" borderId="0" xfId="0" applyNumberFormat="1" applyFont="1" applyFill="1"/>
    <xf numFmtId="0" fontId="2" fillId="28" borderId="0" xfId="0" applyFont="1" applyFill="1"/>
    <xf numFmtId="164" fontId="3" fillId="28" borderId="0" xfId="0" applyNumberFormat="1" applyFont="1" applyFill="1"/>
    <xf numFmtId="9" fontId="6" fillId="28" borderId="0" xfId="0" applyNumberFormat="1" applyFont="1" applyFill="1"/>
    <xf numFmtId="165" fontId="2" fillId="28" borderId="0" xfId="0" applyNumberFormat="1" applyFont="1" applyFill="1"/>
    <xf numFmtId="9" fontId="23" fillId="0" borderId="0" xfId="0" applyNumberFormat="1" applyFont="1"/>
    <xf numFmtId="9" fontId="7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4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3" fillId="28" borderId="11" xfId="0" applyFont="1" applyFill="1" applyBorder="1" applyAlignment="1">
      <alignment horizontal="centerContinuous"/>
    </xf>
    <xf numFmtId="0" fontId="2" fillId="28" borderId="1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71" fontId="3" fillId="0" borderId="0" xfId="0" applyNumberFormat="1" applyFont="1" applyFill="1"/>
    <xf numFmtId="0" fontId="2" fillId="29" borderId="0" xfId="0" applyFont="1" applyFill="1"/>
    <xf numFmtId="9" fontId="23" fillId="28" borderId="0" xfId="0" applyNumberFormat="1" applyFont="1" applyFill="1"/>
    <xf numFmtId="172" fontId="2" fillId="0" borderId="0" xfId="0" applyNumberFormat="1" applyFont="1"/>
    <xf numFmtId="10" fontId="3" fillId="0" borderId="0" xfId="0" applyNumberFormat="1" applyFont="1" applyFill="1" applyAlignment="1">
      <alignment horizontal="left"/>
    </xf>
    <xf numFmtId="9" fontId="7" fillId="28" borderId="0" xfId="0" applyNumberFormat="1" applyFont="1" applyFill="1"/>
    <xf numFmtId="10" fontId="2" fillId="0" borderId="12" xfId="0" applyNumberFormat="1" applyFont="1" applyBorder="1"/>
    <xf numFmtId="0" fontId="24" fillId="0" borderId="0" xfId="0" applyFont="1"/>
    <xf numFmtId="0" fontId="24" fillId="0" borderId="0" xfId="0" applyFont="1" applyBorder="1"/>
    <xf numFmtId="10" fontId="2" fillId="0" borderId="0" xfId="0" applyNumberFormat="1" applyFont="1" applyBorder="1"/>
    <xf numFmtId="0" fontId="2" fillId="0" borderId="0" xfId="0" applyFont="1" applyFill="1" applyAlignment="1">
      <alignment horizontal="left" indent="1"/>
    </xf>
    <xf numFmtId="4" fontId="7" fillId="0" borderId="12" xfId="0" applyNumberFormat="1" applyFont="1" applyBorder="1"/>
    <xf numFmtId="0" fontId="7" fillId="0" borderId="12" xfId="0" applyFont="1" applyBorder="1"/>
    <xf numFmtId="9" fontId="2" fillId="0" borderId="12" xfId="0" applyNumberFormat="1" applyFont="1" applyBorder="1"/>
    <xf numFmtId="0" fontId="2" fillId="0" borderId="12" xfId="0" applyFont="1" applyBorder="1"/>
    <xf numFmtId="0" fontId="26" fillId="30" borderId="0" xfId="0" applyFont="1" applyFill="1"/>
    <xf numFmtId="0" fontId="27" fillId="30" borderId="0" xfId="0" applyFont="1" applyFill="1"/>
    <xf numFmtId="165" fontId="27" fillId="30" borderId="0" xfId="0" applyNumberFormat="1" applyFont="1" applyFill="1"/>
    <xf numFmtId="0" fontId="3" fillId="0" borderId="0" xfId="0" applyFont="1" applyFill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171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4" fontId="25" fillId="0" borderId="12" xfId="0" applyNumberFormat="1" applyFont="1" applyFill="1" applyBorder="1"/>
    <xf numFmtId="173" fontId="2" fillId="0" borderId="0" xfId="0" applyNumberFormat="1" applyFont="1"/>
    <xf numFmtId="2" fontId="2" fillId="0" borderId="0" xfId="0" applyNumberFormat="1" applyFont="1"/>
  </cellXfs>
  <cellStyles count="65">
    <cellStyle name="Account" xfId="1"/>
    <cellStyle name="Comma 2" xfId="2"/>
    <cellStyle name="Comma 3" xfId="3"/>
    <cellStyle name="Currency 2" xfId="4"/>
    <cellStyle name="Euro" xfId="5"/>
    <cellStyle name="GMRRatio" xfId="6"/>
    <cellStyle name="GMRRepCur" xfId="7"/>
    <cellStyle name="hidden" xfId="8"/>
    <cellStyle name="HMRCalculated" xfId="9"/>
    <cellStyle name="HMRInput" xfId="10"/>
    <cellStyle name="HMRPYInput" xfId="11"/>
    <cellStyle name="Latest Estimate" xfId="12"/>
    <cellStyle name="Line-Item-1" xfId="13"/>
    <cellStyle name="Normal" xfId="0" builtinId="0"/>
    <cellStyle name="Normal 2" xfId="14"/>
    <cellStyle name="Normal 2 2" xfId="15"/>
    <cellStyle name="Normal 3" xfId="16"/>
    <cellStyle name="Normal 4" xfId="17"/>
    <cellStyle name="Normal 4 3" xfId="18"/>
    <cellStyle name="Normal 6" xfId="19"/>
    <cellStyle name="Package_numbers" xfId="20"/>
    <cellStyle name="Percent 2" xfId="21"/>
    <cellStyle name="Percent 3" xfId="22"/>
    <cellStyle name="Percent 4" xfId="23"/>
    <cellStyle name="Print_header" xfId="24"/>
    <cellStyle name="Ratio" xfId="25"/>
    <cellStyle name="RepCur" xfId="26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title" xfId="63"/>
    <cellStyle name="SAPBEXundefined" xfId="64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'LOLE Fits'!$AB$3</c:f>
          <c:strCache>
            <c:ptCount val="1"/>
            <c:pt idx="0">
              <c:v>RTO LOLE Exponential Fit</c:v>
            </c:pt>
          </c:strCache>
        </c:strRef>
      </c:tx>
      <c:layout>
        <c:manualLayout>
          <c:xMode val="edge"/>
          <c:yMode val="edge"/>
          <c:x val="0.34435591073503874"/>
          <c:y val="3.4582132564841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7379811354426"/>
          <c:y val="0.13361047448319682"/>
          <c:w val="0.82241374057098582"/>
          <c:h val="0.7025640094699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'LOLE Fits'!$Z$26</c:f>
              <c:strCache>
                <c:ptCount val="1"/>
                <c:pt idx="0">
                  <c:v>LOLE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6A7277"/>
              </a:solidFill>
              <a:ln>
                <a:noFill/>
              </a:ln>
            </c:spPr>
          </c:marker>
          <c:xVal>
            <c:numRef>
              <c:f>'LOLE Fits'!$Y$27:$Y$76</c:f>
              <c:numCache>
                <c:formatCode>0%</c:formatCode>
                <c:ptCount val="50"/>
                <c:pt idx="0">
                  <c:v>0.95413546615192535</c:v>
                </c:pt>
                <c:pt idx="1">
                  <c:v>0.95573905517066804</c:v>
                </c:pt>
                <c:pt idx="2">
                  <c:v>0.95734264418941073</c:v>
                </c:pt>
                <c:pt idx="3">
                  <c:v>0.95894623320815342</c:v>
                </c:pt>
                <c:pt idx="4">
                  <c:v>0.96054982222689611</c:v>
                </c:pt>
                <c:pt idx="5">
                  <c:v>0.9621534112456388</c:v>
                </c:pt>
                <c:pt idx="6">
                  <c:v>0.96375700026438149</c:v>
                </c:pt>
                <c:pt idx="7">
                  <c:v>0.96536058928312418</c:v>
                </c:pt>
                <c:pt idx="8">
                  <c:v>0.96696417830186687</c:v>
                </c:pt>
                <c:pt idx="9">
                  <c:v>0.96856776732060956</c:v>
                </c:pt>
                <c:pt idx="10">
                  <c:v>0.97017135633935225</c:v>
                </c:pt>
                <c:pt idx="11">
                  <c:v>0.97177494535809494</c:v>
                </c:pt>
                <c:pt idx="12">
                  <c:v>0.97337853437683763</c:v>
                </c:pt>
                <c:pt idx="13">
                  <c:v>0.97498212339558032</c:v>
                </c:pt>
                <c:pt idx="14">
                  <c:v>0.97658571241432302</c:v>
                </c:pt>
                <c:pt idx="15">
                  <c:v>0.97818930143306571</c:v>
                </c:pt>
                <c:pt idx="16">
                  <c:v>0.9797928904518084</c:v>
                </c:pt>
                <c:pt idx="17">
                  <c:v>0.98139647947055109</c:v>
                </c:pt>
                <c:pt idx="18">
                  <c:v>0.98300006848929378</c:v>
                </c:pt>
                <c:pt idx="19">
                  <c:v>0.98460365750803647</c:v>
                </c:pt>
                <c:pt idx="20">
                  <c:v>0.98620724652677916</c:v>
                </c:pt>
                <c:pt idx="21">
                  <c:v>0.98781083554552185</c:v>
                </c:pt>
                <c:pt idx="22">
                  <c:v>0.98941442456426454</c:v>
                </c:pt>
                <c:pt idx="23">
                  <c:v>0.99101801358300723</c:v>
                </c:pt>
                <c:pt idx="24">
                  <c:v>0.99262160260174992</c:v>
                </c:pt>
                <c:pt idx="25">
                  <c:v>0.99422519162049261</c:v>
                </c:pt>
                <c:pt idx="26">
                  <c:v>0.9958287806392353</c:v>
                </c:pt>
                <c:pt idx="27">
                  <c:v>0.99743236965797799</c:v>
                </c:pt>
                <c:pt idx="28">
                  <c:v>0.99903595867672068</c:v>
                </c:pt>
                <c:pt idx="29">
                  <c:v>1.0006395476954635</c:v>
                </c:pt>
                <c:pt idx="30">
                  <c:v>1.0022431367142062</c:v>
                </c:pt>
                <c:pt idx="31">
                  <c:v>1.0038467257329489</c:v>
                </c:pt>
                <c:pt idx="32">
                  <c:v>1.0054503147516916</c:v>
                </c:pt>
                <c:pt idx="33">
                  <c:v>1.0070539037704342</c:v>
                </c:pt>
                <c:pt idx="34">
                  <c:v>1.0086574927891769</c:v>
                </c:pt>
                <c:pt idx="35">
                  <c:v>1.0102610818079196</c:v>
                </c:pt>
                <c:pt idx="36">
                  <c:v>1.0118646708266623</c:v>
                </c:pt>
                <c:pt idx="37">
                  <c:v>1.013468259845405</c:v>
                </c:pt>
                <c:pt idx="38">
                  <c:v>1.0150718488641477</c:v>
                </c:pt>
                <c:pt idx="39">
                  <c:v>1.0166754378828904</c:v>
                </c:pt>
                <c:pt idx="40">
                  <c:v>1.0182790269016331</c:v>
                </c:pt>
                <c:pt idx="41">
                  <c:v>1.0198826159203758</c:v>
                </c:pt>
                <c:pt idx="42">
                  <c:v>1.0214862049391185</c:v>
                </c:pt>
                <c:pt idx="43">
                  <c:v>1.0230897939578611</c:v>
                </c:pt>
                <c:pt idx="44">
                  <c:v>1.0246933829766038</c:v>
                </c:pt>
                <c:pt idx="45">
                  <c:v>1.0262969719953465</c:v>
                </c:pt>
                <c:pt idx="46">
                  <c:v>1.0279005610140892</c:v>
                </c:pt>
                <c:pt idx="47">
                  <c:v>1.0295041500328319</c:v>
                </c:pt>
                <c:pt idx="48">
                  <c:v>1.0311077390515746</c:v>
                </c:pt>
                <c:pt idx="49">
                  <c:v>1.0327113280703173</c:v>
                </c:pt>
              </c:numCache>
            </c:numRef>
          </c:xVal>
          <c:yVal>
            <c:numRef>
              <c:f>'LOLE Fits'!$Z$27:$Z$76</c:f>
              <c:numCache>
                <c:formatCode>#,##0.00</c:formatCode>
                <c:ptCount val="50"/>
                <c:pt idx="0">
                  <c:v>1.0611932858661886</c:v>
                </c:pt>
                <c:pt idx="1">
                  <c:v>0.98519391498804998</c:v>
                </c:pt>
                <c:pt idx="2">
                  <c:v>0.91463738327106514</c:v>
                </c:pt>
                <c:pt idx="3">
                  <c:v>0.84913389146043849</c:v>
                </c:pt>
                <c:pt idx="4">
                  <c:v>0.78832155651466107</c:v>
                </c:pt>
                <c:pt idx="5">
                  <c:v>0.73186441233297073</c:v>
                </c:pt>
                <c:pt idx="6">
                  <c:v>0.67945055366441609</c:v>
                </c:pt>
                <c:pt idx="7">
                  <c:v>0.63079041294448146</c:v>
                </c:pt>
                <c:pt idx="8">
                  <c:v>0.585615160539246</c:v>
                </c:pt>
                <c:pt idx="9">
                  <c:v>0.54367521955916431</c:v>
                </c:pt>
                <c:pt idx="10">
                  <c:v>0.5047388870372298</c:v>
                </c:pt>
                <c:pt idx="11">
                  <c:v>0.46859105385408445</c:v>
                </c:pt>
                <c:pt idx="12">
                  <c:v>0.43503201633815641</c:v>
                </c:pt>
                <c:pt idx="13">
                  <c:v>0.40387637297525636</c:v>
                </c:pt>
                <c:pt idx="14">
                  <c:v>0.37495200013246177</c:v>
                </c:pt>
                <c:pt idx="15">
                  <c:v>0.34809910113743109</c:v>
                </c:pt>
                <c:pt idx="16">
                  <c:v>0.32316932345975158</c:v>
                </c:pt>
                <c:pt idx="17">
                  <c:v>0.30002493911697881</c:v>
                </c:pt>
                <c:pt idx="18">
                  <c:v>0.27853808377749129</c:v>
                </c:pt>
                <c:pt idx="19">
                  <c:v>0.2585900503564027</c:v>
                </c:pt>
                <c:pt idx="20">
                  <c:v>0.24007063320197597</c:v>
                </c:pt>
                <c:pt idx="21">
                  <c:v>0.22287751924934127</c:v>
                </c:pt>
                <c:pt idx="22">
                  <c:v>0.20267207902382206</c:v>
                </c:pt>
                <c:pt idx="23">
                  <c:v>0.18201910040178604</c:v>
                </c:pt>
                <c:pt idx="24">
                  <c:v>0.16347073099882564</c:v>
                </c:pt>
                <c:pt idx="25">
                  <c:v>0.14681250393119841</c:v>
                </c:pt>
                <c:pt idx="26">
                  <c:v>0.13185180722476236</c:v>
                </c:pt>
                <c:pt idx="27">
                  <c:v>0.1184156567248716</c:v>
                </c:pt>
                <c:pt idx="28">
                  <c:v>0.10634869595438796</c:v>
                </c:pt>
                <c:pt idx="29">
                  <c:v>9.5511399792990156E-2</c:v>
                </c:pt>
                <c:pt idx="30">
                  <c:v>8.5778461207733664E-2</c:v>
                </c:pt>
                <c:pt idx="31">
                  <c:v>7.7037342381267124E-2</c:v>
                </c:pt>
                <c:pt idx="32">
                  <c:v>6.9186973485057368E-2</c:v>
                </c:pt>
                <c:pt idx="33">
                  <c:v>6.2136584052075207E-2</c:v>
                </c:pt>
                <c:pt idx="34">
                  <c:v>5.5804653436596331E-2</c:v>
                </c:pt>
                <c:pt idx="35">
                  <c:v>5.011796822575048E-2</c:v>
                </c:pt>
                <c:pt idx="36">
                  <c:v>4.5010775704058772E-2</c:v>
                </c:pt>
                <c:pt idx="37">
                  <c:v>4.042402358282652E-2</c:v>
                </c:pt>
                <c:pt idx="38">
                  <c:v>3.6304677203719889E-2</c:v>
                </c:pt>
                <c:pt idx="39">
                  <c:v>3.260510632163445E-2</c:v>
                </c:pt>
                <c:pt idx="40">
                  <c:v>2.9282534376484121E-2</c:v>
                </c:pt>
                <c:pt idx="41">
                  <c:v>2.6298543886085095E-2</c:v>
                </c:pt>
                <c:pt idx="42">
                  <c:v>2.3618632241195175E-2</c:v>
                </c:pt>
                <c:pt idx="43">
                  <c:v>2.1211812766561287E-2</c:v>
                </c:pt>
                <c:pt idx="44">
                  <c:v>1.9050256435208544E-2</c:v>
                </c:pt>
                <c:pt idx="45">
                  <c:v>1.7108970093272811E-2</c:v>
                </c:pt>
                <c:pt idx="46">
                  <c:v>1.5365507474823827E-2</c:v>
                </c:pt>
                <c:pt idx="47">
                  <c:v>1.3799709665265015E-2</c:v>
                </c:pt>
                <c:pt idx="48">
                  <c:v>1.2393472012403506E-2</c:v>
                </c:pt>
                <c:pt idx="49">
                  <c:v>1.1130534790079688E-2</c:v>
                </c:pt>
              </c:numCache>
            </c:numRef>
          </c:yVal>
          <c:smooth val="0"/>
        </c:ser>
        <c:ser>
          <c:idx val="1"/>
          <c:order val="1"/>
          <c:tx>
            <c:v>Part 1 of Fit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name>Part 1 of Fit</c:name>
            <c:spPr>
              <a:ln w="28575">
                <a:solidFill>
                  <a:srgbClr val="EF4623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0.17050791536630061"/>
                  <c:y val="-0.3269255031881821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0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'LOLE Fits'!$AB$27:$AB$76</c:f>
              <c:numCache>
                <c:formatCode>0%</c:formatCode>
                <c:ptCount val="50"/>
                <c:pt idx="0">
                  <c:v>0.95413546615192535</c:v>
                </c:pt>
                <c:pt idx="1">
                  <c:v>0.95573905517066804</c:v>
                </c:pt>
                <c:pt idx="2">
                  <c:v>0.95734264418941073</c:v>
                </c:pt>
                <c:pt idx="3">
                  <c:v>0.95894623320815342</c:v>
                </c:pt>
                <c:pt idx="4">
                  <c:v>0.96054982222689611</c:v>
                </c:pt>
                <c:pt idx="5">
                  <c:v>0.9621534112456388</c:v>
                </c:pt>
                <c:pt idx="6">
                  <c:v>0.96375700026438149</c:v>
                </c:pt>
                <c:pt idx="7">
                  <c:v>0.96536058928312418</c:v>
                </c:pt>
                <c:pt idx="8">
                  <c:v>0.96696417830186687</c:v>
                </c:pt>
                <c:pt idx="9">
                  <c:v>0.96856776732060956</c:v>
                </c:pt>
                <c:pt idx="10">
                  <c:v>0.97017135633935225</c:v>
                </c:pt>
                <c:pt idx="11">
                  <c:v>0.97177494535809494</c:v>
                </c:pt>
                <c:pt idx="12">
                  <c:v>0.97337853437683763</c:v>
                </c:pt>
                <c:pt idx="13">
                  <c:v>0.97498212339558032</c:v>
                </c:pt>
                <c:pt idx="14">
                  <c:v>0.97658571241432302</c:v>
                </c:pt>
                <c:pt idx="15">
                  <c:v>0.97818930143306571</c:v>
                </c:pt>
                <c:pt idx="16">
                  <c:v>0.9797928904518084</c:v>
                </c:pt>
                <c:pt idx="17">
                  <c:v>0.98139647947055109</c:v>
                </c:pt>
                <c:pt idx="18">
                  <c:v>0.98300006848929378</c:v>
                </c:pt>
                <c:pt idx="19">
                  <c:v>0.98460365750803647</c:v>
                </c:pt>
                <c:pt idx="20">
                  <c:v>0.98620724652677916</c:v>
                </c:pt>
                <c:pt idx="21">
                  <c:v>0.98781083554552185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'LOLE Fits'!$AC$27:$AC$76</c:f>
              <c:numCache>
                <c:formatCode>#,##0.00</c:formatCode>
                <c:ptCount val="50"/>
                <c:pt idx="0">
                  <c:v>1.0611932858661886</c:v>
                </c:pt>
                <c:pt idx="1">
                  <c:v>0.98519391498804998</c:v>
                </c:pt>
                <c:pt idx="2">
                  <c:v>0.91463738327106514</c:v>
                </c:pt>
                <c:pt idx="3">
                  <c:v>0.84913389146043849</c:v>
                </c:pt>
                <c:pt idx="4">
                  <c:v>0.78832155651466107</c:v>
                </c:pt>
                <c:pt idx="5">
                  <c:v>0.73186441233297073</c:v>
                </c:pt>
                <c:pt idx="6">
                  <c:v>0.67945055366441609</c:v>
                </c:pt>
                <c:pt idx="7">
                  <c:v>0.63079041294448146</c:v>
                </c:pt>
                <c:pt idx="8">
                  <c:v>0.585615160539246</c:v>
                </c:pt>
                <c:pt idx="9">
                  <c:v>0.54367521955916431</c:v>
                </c:pt>
                <c:pt idx="10">
                  <c:v>0.5047388870372298</c:v>
                </c:pt>
                <c:pt idx="11">
                  <c:v>0.46859105385408445</c:v>
                </c:pt>
                <c:pt idx="12">
                  <c:v>0.43503201633815641</c:v>
                </c:pt>
                <c:pt idx="13">
                  <c:v>0.40387637297525636</c:v>
                </c:pt>
                <c:pt idx="14">
                  <c:v>0.37495200013246177</c:v>
                </c:pt>
                <c:pt idx="15">
                  <c:v>0.34809910113743109</c:v>
                </c:pt>
                <c:pt idx="16">
                  <c:v>0.32316932345975158</c:v>
                </c:pt>
                <c:pt idx="17">
                  <c:v>0.30002493911697881</c:v>
                </c:pt>
                <c:pt idx="18">
                  <c:v>0.27853808377749129</c:v>
                </c:pt>
                <c:pt idx="19">
                  <c:v>0.2585900503564027</c:v>
                </c:pt>
                <c:pt idx="20">
                  <c:v>0.24007063320197597</c:v>
                </c:pt>
                <c:pt idx="21">
                  <c:v>0.22287751924934127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Part 2 of Fit</c:v>
          </c:tx>
          <c:spPr>
            <a:ln w="28575">
              <a:solidFill>
                <a:srgbClr val="CAC9CF"/>
              </a:solidFill>
            </a:ln>
          </c:spPr>
          <c:marker>
            <c:symbol val="none"/>
          </c:marker>
          <c:dLbls>
            <c:dLbl>
              <c:idx val="39"/>
              <c:layout>
                <c:manualLayout>
                  <c:x val="-9.7291321171918188E-2"/>
                  <c:y val="-0.1498559077809798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Part 2 of Fit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spPr>
              <a:ln w="28575">
                <a:solidFill>
                  <a:srgbClr val="7FB9C2"/>
                </a:solidFill>
              </a:ln>
            </c:spPr>
            <c:trendlineType val="exp"/>
            <c:dispRSqr val="0"/>
            <c:dispEq val="1"/>
            <c:trendlineLbl>
              <c:layout>
                <c:manualLayout>
                  <c:x val="0.10655192976499828"/>
                  <c:y val="-7.286996906366531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'LOLE Fits'!$AE$27:$AE$76</c:f>
              <c:numCache>
                <c:formatCode>0%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0.98941442456426454</c:v>
                </c:pt>
                <c:pt idx="23">
                  <c:v>0.99101801358300723</c:v>
                </c:pt>
                <c:pt idx="24">
                  <c:v>0.99262160260174992</c:v>
                </c:pt>
                <c:pt idx="25">
                  <c:v>0.99422519162049261</c:v>
                </c:pt>
                <c:pt idx="26">
                  <c:v>0.9958287806392353</c:v>
                </c:pt>
                <c:pt idx="27">
                  <c:v>0.99743236965797799</c:v>
                </c:pt>
                <c:pt idx="28">
                  <c:v>0.99903595867672068</c:v>
                </c:pt>
                <c:pt idx="29">
                  <c:v>1.0006395476954635</c:v>
                </c:pt>
                <c:pt idx="30">
                  <c:v>1.0022431367142062</c:v>
                </c:pt>
                <c:pt idx="31">
                  <c:v>1.0038467257329489</c:v>
                </c:pt>
                <c:pt idx="32">
                  <c:v>1.0054503147516916</c:v>
                </c:pt>
                <c:pt idx="33">
                  <c:v>1.0070539037704342</c:v>
                </c:pt>
                <c:pt idx="34">
                  <c:v>1.0086574927891769</c:v>
                </c:pt>
                <c:pt idx="35">
                  <c:v>1.0102610818079196</c:v>
                </c:pt>
                <c:pt idx="36">
                  <c:v>1.0118646708266623</c:v>
                </c:pt>
                <c:pt idx="37">
                  <c:v>1.013468259845405</c:v>
                </c:pt>
                <c:pt idx="38">
                  <c:v>1.0150718488641477</c:v>
                </c:pt>
                <c:pt idx="39">
                  <c:v>1.0166754378828904</c:v>
                </c:pt>
                <c:pt idx="40">
                  <c:v>1.0182790269016331</c:v>
                </c:pt>
                <c:pt idx="41">
                  <c:v>1.0198826159203758</c:v>
                </c:pt>
                <c:pt idx="42">
                  <c:v>1.0214862049391185</c:v>
                </c:pt>
                <c:pt idx="43">
                  <c:v>1.0230897939578611</c:v>
                </c:pt>
                <c:pt idx="44">
                  <c:v>1.0246933829766038</c:v>
                </c:pt>
                <c:pt idx="45">
                  <c:v>1.0262969719953465</c:v>
                </c:pt>
                <c:pt idx="46">
                  <c:v>1.0279005610140892</c:v>
                </c:pt>
                <c:pt idx="47">
                  <c:v>1.0295041500328319</c:v>
                </c:pt>
                <c:pt idx="48">
                  <c:v>1.0311077390515746</c:v>
                </c:pt>
                <c:pt idx="49">
                  <c:v>1.0327113280703173</c:v>
                </c:pt>
              </c:numCache>
            </c:numRef>
          </c:xVal>
          <c:yVal>
            <c:numRef>
              <c:f>'LOLE Fits'!$AF$27:$AF$76</c:f>
              <c:numCache>
                <c:formatCode>#,##0.00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0.20267207902382206</c:v>
                </c:pt>
                <c:pt idx="23">
                  <c:v>0.18201910040178604</c:v>
                </c:pt>
                <c:pt idx="24">
                  <c:v>0.16347073099882564</c:v>
                </c:pt>
                <c:pt idx="25">
                  <c:v>0.14681250393119841</c:v>
                </c:pt>
                <c:pt idx="26">
                  <c:v>0.13185180722476236</c:v>
                </c:pt>
                <c:pt idx="27">
                  <c:v>0.1184156567248716</c:v>
                </c:pt>
                <c:pt idx="28">
                  <c:v>0.10634869595438796</c:v>
                </c:pt>
                <c:pt idx="29">
                  <c:v>9.5511399792990156E-2</c:v>
                </c:pt>
                <c:pt idx="30">
                  <c:v>8.5778461207733664E-2</c:v>
                </c:pt>
                <c:pt idx="31">
                  <c:v>7.7037342381267124E-2</c:v>
                </c:pt>
                <c:pt idx="32">
                  <c:v>6.9186973485057368E-2</c:v>
                </c:pt>
                <c:pt idx="33">
                  <c:v>6.2136584052075207E-2</c:v>
                </c:pt>
                <c:pt idx="34">
                  <c:v>5.5804653436596331E-2</c:v>
                </c:pt>
                <c:pt idx="35">
                  <c:v>5.011796822575048E-2</c:v>
                </c:pt>
                <c:pt idx="36">
                  <c:v>4.5010775704058772E-2</c:v>
                </c:pt>
                <c:pt idx="37">
                  <c:v>4.042402358282652E-2</c:v>
                </c:pt>
                <c:pt idx="38">
                  <c:v>3.6304677203719889E-2</c:v>
                </c:pt>
                <c:pt idx="39">
                  <c:v>3.260510632163445E-2</c:v>
                </c:pt>
                <c:pt idx="40">
                  <c:v>2.9282534376484121E-2</c:v>
                </c:pt>
                <c:pt idx="41">
                  <c:v>2.6298543886085095E-2</c:v>
                </c:pt>
                <c:pt idx="42">
                  <c:v>2.3618632241195175E-2</c:v>
                </c:pt>
                <c:pt idx="43">
                  <c:v>2.1211812766561287E-2</c:v>
                </c:pt>
                <c:pt idx="44">
                  <c:v>1.9050256435208544E-2</c:v>
                </c:pt>
                <c:pt idx="45">
                  <c:v>1.7108970093272811E-2</c:v>
                </c:pt>
                <c:pt idx="46">
                  <c:v>1.5365507474823827E-2</c:v>
                </c:pt>
                <c:pt idx="47">
                  <c:v>1.3799709665265015E-2</c:v>
                </c:pt>
                <c:pt idx="48">
                  <c:v>1.2393472012403506E-2</c:v>
                </c:pt>
                <c:pt idx="49">
                  <c:v>1.1130534790079688E-2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14944"/>
        <c:axId val="63321216"/>
      </c:scatterChart>
      <c:valAx>
        <c:axId val="633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Quantity (% of RR)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>
            <a:solidFill>
              <a:srgbClr val="CAC9CF"/>
            </a:solidFill>
            <a:prstDash val="sysDot"/>
          </a:ln>
        </c:spPr>
        <c:txPr>
          <a:bodyPr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63321216"/>
        <c:crosses val="autoZero"/>
        <c:crossBetween val="midCat"/>
      </c:valAx>
      <c:valAx>
        <c:axId val="63321216"/>
        <c:scaling>
          <c:orientation val="minMax"/>
        </c:scaling>
        <c:delete val="0"/>
        <c:axPos val="l"/>
        <c:majorGridlines>
          <c:spPr>
            <a:ln>
              <a:solidFill>
                <a:srgbClr val="CAC9CF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>
                    <a:latin typeface="+mj-lt"/>
                  </a:defRPr>
                </a:pPr>
                <a:r>
                  <a:rPr lang="en-US"/>
                  <a:t>LOLE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+mj-lt"/>
              </a:defRPr>
            </a:pPr>
            <a:endParaRPr lang="en-US"/>
          </a:p>
        </c:txPr>
        <c:crossAx val="63314944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8</xdr:row>
      <xdr:rowOff>57149</xdr:rowOff>
    </xdr:from>
    <xdr:to>
      <xdr:col>21</xdr:col>
      <xdr:colOff>381000</xdr:colOff>
      <xdr:row>32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ratle Style">
  <a:themeElements>
    <a:clrScheme name="Brattle Theme">
      <a:dk1>
        <a:srgbClr val="302F35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Extended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rattle Theme">
    <a:dk1>
      <a:srgbClr val="302F35"/>
    </a:dk1>
    <a:lt1>
      <a:srgbClr val="FFFFFF"/>
    </a:lt1>
    <a:dk2>
      <a:srgbClr val="FFFFFF"/>
    </a:dk2>
    <a:lt2>
      <a:srgbClr val="00467F"/>
    </a:lt2>
    <a:accent1>
      <a:srgbClr val="002B54"/>
    </a:accent1>
    <a:accent2>
      <a:srgbClr val="7FB9C2"/>
    </a:accent2>
    <a:accent3>
      <a:srgbClr val="6A7277"/>
    </a:accent3>
    <a:accent4>
      <a:srgbClr val="EF4623"/>
    </a:accent4>
    <a:accent5>
      <a:srgbClr val="00467F"/>
    </a:accent5>
    <a:accent6>
      <a:srgbClr val="CCCDC3"/>
    </a:accent6>
    <a:hlink>
      <a:srgbClr val="7FB9C2"/>
    </a:hlink>
    <a:folHlink>
      <a:srgbClr val="00467F"/>
    </a:folHlink>
  </a:clrScheme>
  <a:fontScheme name="Extended Fonts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32"/>
  <sheetViews>
    <sheetView tabSelected="1" topLeftCell="A5" workbookViewId="0">
      <selection activeCell="E26" sqref="E26"/>
    </sheetView>
  </sheetViews>
  <sheetFormatPr defaultRowHeight="12.75" outlineLevelRow="1" outlineLevelCol="1" x14ac:dyDescent="0.2"/>
  <cols>
    <col min="1" max="1" width="9.140625" style="1"/>
    <col min="2" max="2" width="24.5703125" style="2" customWidth="1"/>
    <col min="3" max="3" width="6.7109375" style="2" bestFit="1" customWidth="1"/>
    <col min="4" max="4" width="6.7109375" style="5" bestFit="1" customWidth="1"/>
    <col min="5" max="7" width="6.7109375" style="2" bestFit="1" customWidth="1"/>
    <col min="8" max="8" width="8.140625" style="2" bestFit="1" customWidth="1"/>
    <col min="9" max="12" width="6.7109375" style="2" bestFit="1" customWidth="1"/>
    <col min="13" max="13" width="9.140625" style="2"/>
    <col min="14" max="14" width="15.140625" style="2" bestFit="1" customWidth="1"/>
    <col min="15" max="23" width="9.140625" style="2"/>
    <col min="24" max="24" width="9.140625" style="2" hidden="1" customWidth="1" outlineLevel="1"/>
    <col min="25" max="25" width="20" style="2" hidden="1" customWidth="1" outlineLevel="1"/>
    <col min="26" max="26" width="8" style="2" hidden="1" customWidth="1" outlineLevel="1"/>
    <col min="27" max="27" width="2.7109375" style="2" hidden="1" customWidth="1" outlineLevel="1"/>
    <col min="28" max="28" width="11.85546875" style="2" hidden="1" customWidth="1" outlineLevel="1"/>
    <col min="29" max="29" width="9.7109375" style="2" hidden="1" customWidth="1" outlineLevel="1"/>
    <col min="30" max="30" width="2.7109375" style="2" hidden="1" customWidth="1" outlineLevel="1"/>
    <col min="31" max="31" width="11.85546875" style="2" hidden="1" customWidth="1" outlineLevel="1"/>
    <col min="32" max="32" width="9.7109375" style="2" hidden="1" customWidth="1" outlineLevel="1"/>
    <col min="33" max="33" width="9.140625" style="2" collapsed="1"/>
    <col min="34" max="16384" width="9.140625" style="2"/>
  </cols>
  <sheetData>
    <row r="1" spans="1:38" s="22" customFormat="1" hidden="1" outlineLevel="1" x14ac:dyDescent="0.2">
      <c r="A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Y1" s="40">
        <f>Y4-Y3</f>
        <v>7.8575861918393941E-2</v>
      </c>
      <c r="Z1" s="40">
        <f>Y1/Y3</f>
        <v>8.2352941176470684E-2</v>
      </c>
      <c r="AB1" s="40">
        <f>AVERAGE(Y3:Y4)</f>
        <v>0.99342339711112237</v>
      </c>
      <c r="AC1" s="40">
        <f>Y3*0.099</f>
        <v>9.445941114904062E-2</v>
      </c>
    </row>
    <row r="2" spans="1:38" s="22" customFormat="1" hidden="1" outlineLevel="1" x14ac:dyDescent="0.2">
      <c r="A2" s="21"/>
      <c r="D2" s="25"/>
      <c r="X2" s="32" t="s">
        <v>26</v>
      </c>
      <c r="Y2" s="33"/>
      <c r="Z2" s="33"/>
      <c r="AA2" s="33"/>
      <c r="AB2" s="33"/>
      <c r="AC2" s="33"/>
      <c r="AD2" s="33"/>
      <c r="AE2" s="33"/>
      <c r="AF2" s="33"/>
    </row>
    <row r="3" spans="1:38" s="22" customFormat="1" hidden="1" outlineLevel="1" x14ac:dyDescent="0.2">
      <c r="A3" s="21"/>
      <c r="B3" s="22" t="s">
        <v>14</v>
      </c>
      <c r="C3" s="23">
        <v>0.95413546615192535</v>
      </c>
      <c r="D3" s="23">
        <v>0.80316171495355848</v>
      </c>
      <c r="E3" s="23">
        <v>0.91894206585158711</v>
      </c>
      <c r="F3" s="23">
        <v>0.98618761194151505</v>
      </c>
      <c r="G3" s="23">
        <v>0.87870517777272383</v>
      </c>
      <c r="H3" s="23">
        <v>0.85515491281076073</v>
      </c>
      <c r="I3" s="23">
        <v>0.88299559963939867</v>
      </c>
      <c r="J3" s="23">
        <v>0.8423391622316353</v>
      </c>
      <c r="K3" s="23">
        <v>0.84463334607826579</v>
      </c>
      <c r="L3" s="23">
        <v>0.88923782796561091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Y3" s="24">
        <f>MAX(INDEX($C3:$L3,MATCH($N$7,$C$11:$L$11,0)),0.901)</f>
        <v>0.95413546615192535</v>
      </c>
      <c r="Z3" s="37">
        <f>IF(Z1&lt;0.2,Y3,AB1-$AC$1)</f>
        <v>0.95413546615192535</v>
      </c>
      <c r="AB3" s="22" t="str">
        <f>N7&amp;" LOLE Exponential Fit"</f>
        <v>RTO LOLE Exponential Fit</v>
      </c>
    </row>
    <row r="4" spans="1:38" s="22" customFormat="1" hidden="1" outlineLevel="1" x14ac:dyDescent="0.2">
      <c r="A4" s="21"/>
      <c r="B4" s="22" t="s">
        <v>15</v>
      </c>
      <c r="C4" s="23">
        <v>1.0327113280703193</v>
      </c>
      <c r="D4" s="23">
        <v>1.0824260318631973</v>
      </c>
      <c r="E4" s="23">
        <v>1.0682052545139211</v>
      </c>
      <c r="F4" s="23">
        <v>1.0695532417373543</v>
      </c>
      <c r="G4" s="23">
        <v>1.0826320976423318</v>
      </c>
      <c r="H4" s="23">
        <v>1.0708863841016891</v>
      </c>
      <c r="I4" s="23">
        <v>1.0863246722691424</v>
      </c>
      <c r="J4" s="23">
        <v>1.0735943666051193</v>
      </c>
      <c r="K4" s="23">
        <v>1.1029405226607862</v>
      </c>
      <c r="L4" s="23">
        <v>1.0830103790814736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Y4" s="24">
        <f>INDEX($C4:$L4,MATCH($N$7,$C$11:$L$11,0))</f>
        <v>1.0327113280703193</v>
      </c>
      <c r="Z4" s="37">
        <f>IF(Z1&lt;0.2,Y4,AB1+$AC$1)</f>
        <v>1.0327113280703193</v>
      </c>
    </row>
    <row r="5" spans="1:38" collapsed="1" x14ac:dyDescent="0.2">
      <c r="Z5" s="38"/>
    </row>
    <row r="6" spans="1:38" x14ac:dyDescent="0.2">
      <c r="B6" s="50" t="s">
        <v>29</v>
      </c>
      <c r="C6" s="51"/>
      <c r="D6" s="52"/>
      <c r="E6" s="51"/>
      <c r="F6" s="51"/>
      <c r="G6" s="51"/>
      <c r="H6" s="51"/>
      <c r="I6" s="51"/>
      <c r="J6" s="51"/>
      <c r="K6" s="51"/>
      <c r="L6" s="51"/>
      <c r="N6" s="62" t="s">
        <v>30</v>
      </c>
      <c r="Z6" s="3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2">
      <c r="B7" s="45" t="s">
        <v>19</v>
      </c>
      <c r="N7" s="36" t="s">
        <v>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2">
      <c r="B8" s="45" t="s">
        <v>20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2">
      <c r="B9" s="45" t="s">
        <v>21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" customHeight="1" x14ac:dyDescent="0.2">
      <c r="B10" s="45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x14ac:dyDescent="0.2">
      <c r="B11" s="4"/>
      <c r="C11" s="53" t="s">
        <v>0</v>
      </c>
      <c r="D11" s="53" t="s">
        <v>1</v>
      </c>
      <c r="E11" s="53" t="s">
        <v>10</v>
      </c>
      <c r="F11" s="53" t="s">
        <v>2</v>
      </c>
      <c r="G11" s="53" t="s">
        <v>3</v>
      </c>
      <c r="H11" s="53" t="s">
        <v>4</v>
      </c>
      <c r="I11" s="53" t="s">
        <v>5</v>
      </c>
      <c r="J11" s="53" t="s">
        <v>6</v>
      </c>
      <c r="K11" s="53" t="s">
        <v>11</v>
      </c>
      <c r="L11" s="53" t="s">
        <v>7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38" ht="6" customHeight="1" x14ac:dyDescent="0.2">
      <c r="B12" s="4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3"/>
    </row>
    <row r="13" spans="1:38" ht="6" customHeight="1" x14ac:dyDescent="0.2">
      <c r="B13" s="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38" x14ac:dyDescent="0.2">
      <c r="A14" s="6"/>
      <c r="B14" s="43" t="s">
        <v>22</v>
      </c>
      <c r="C14" s="55"/>
      <c r="D14" s="56"/>
      <c r="E14" s="28"/>
      <c r="F14" s="28"/>
      <c r="G14" s="28"/>
      <c r="H14" s="28"/>
      <c r="I14" s="28"/>
      <c r="J14" s="28"/>
      <c r="K14" s="28"/>
      <c r="L14" s="28"/>
    </row>
    <row r="15" spans="1:38" x14ac:dyDescent="0.2">
      <c r="A15" s="7"/>
      <c r="B15" s="29" t="s">
        <v>8</v>
      </c>
      <c r="C15" s="57">
        <v>1.6908080147008664E+19</v>
      </c>
      <c r="D15" s="57">
        <v>320412725571.00208</v>
      </c>
      <c r="E15" s="57">
        <v>9229214470271.0566</v>
      </c>
      <c r="F15" s="57">
        <v>4.2940883749060493E+19</v>
      </c>
      <c r="G15" s="57">
        <v>746464305531.83813</v>
      </c>
      <c r="H15" s="57">
        <v>8994223226618.9922</v>
      </c>
      <c r="I15" s="57">
        <v>261415748021.85464</v>
      </c>
      <c r="J15" s="57">
        <v>55551282702.115753</v>
      </c>
      <c r="K15" s="57">
        <v>2612662661.5222487</v>
      </c>
      <c r="L15" s="57">
        <v>6924753539904.0566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2"/>
      <c r="Y15" s="16">
        <f>INDEX($C15:$L15,MATCH($N$7,$C$11:$L$11,0))</f>
        <v>1.6908080147008664E+19</v>
      </c>
    </row>
    <row r="16" spans="1:38" x14ac:dyDescent="0.2">
      <c r="A16" s="7"/>
      <c r="B16" s="29" t="s">
        <v>9</v>
      </c>
      <c r="C16" s="58">
        <v>-46.340305804535568</v>
      </c>
      <c r="D16" s="58">
        <v>-29.491546673643828</v>
      </c>
      <c r="E16" s="58">
        <v>-32.874314101146595</v>
      </c>
      <c r="F16" s="58">
        <v>-48.445286903437783</v>
      </c>
      <c r="G16" s="58">
        <v>-30.326555857698732</v>
      </c>
      <c r="H16" s="58">
        <v>-32.475731061859591</v>
      </c>
      <c r="I16" s="58">
        <v>-29.336825347788231</v>
      </c>
      <c r="J16" s="58">
        <v>-27.591802399010906</v>
      </c>
      <c r="K16" s="58">
        <v>-24.568575175193555</v>
      </c>
      <c r="L16" s="58">
        <v>-32.639364808098378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Y16" s="17">
        <f>INDEX($C16:$L16,MATCH($N$7,$C$11:$L$11,0))</f>
        <v>-46.340305804535568</v>
      </c>
    </row>
    <row r="17" spans="1:32" ht="6" customHeight="1" x14ac:dyDescent="0.2">
      <c r="A17" s="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18"/>
    </row>
    <row r="18" spans="1:32" x14ac:dyDescent="0.2">
      <c r="A18" s="7"/>
      <c r="B18" s="43" t="s">
        <v>23</v>
      </c>
      <c r="C18" s="53"/>
      <c r="D18" s="59"/>
      <c r="E18" s="53"/>
      <c r="F18" s="53"/>
      <c r="G18" s="53"/>
      <c r="H18" s="53"/>
      <c r="I18" s="53"/>
      <c r="J18" s="53"/>
      <c r="K18" s="53"/>
      <c r="L18" s="5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Y18" s="18"/>
    </row>
    <row r="19" spans="1:32" x14ac:dyDescent="0.2">
      <c r="A19" s="7"/>
      <c r="B19" s="29" t="s">
        <v>8</v>
      </c>
      <c r="C19" s="57">
        <v>1.2778432473093816E+28</v>
      </c>
      <c r="D19" s="57">
        <v>1.380971438757799E+17</v>
      </c>
      <c r="E19" s="57">
        <v>2.788782356454362E+20</v>
      </c>
      <c r="F19" s="57">
        <v>1.9916398895954383E+23</v>
      </c>
      <c r="G19" s="57">
        <v>2.2662223530625206E+17</v>
      </c>
      <c r="H19" s="57">
        <v>1.7045171385362727E+19</v>
      </c>
      <c r="I19" s="57">
        <v>1.741356536580742E+16</v>
      </c>
      <c r="J19" s="57">
        <v>1.8803944759437704E+18</v>
      </c>
      <c r="K19" s="57">
        <v>7441064899063.4863</v>
      </c>
      <c r="L19" s="57">
        <v>1.1893597508646165E+17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2"/>
      <c r="Y19" s="16">
        <f>INDEX($C19:$L19,MATCH($N$7,$C$11:$L$11,0))</f>
        <v>1.2778432473093816E+28</v>
      </c>
    </row>
    <row r="20" spans="1:32" x14ac:dyDescent="0.2">
      <c r="A20" s="7"/>
      <c r="B20" s="29" t="s">
        <v>9</v>
      </c>
      <c r="C20" s="58">
        <v>-67.023201432618933</v>
      </c>
      <c r="D20" s="58">
        <v>-42.670746500213639</v>
      </c>
      <c r="E20" s="58">
        <v>-50.290664979020939</v>
      </c>
      <c r="F20" s="58">
        <v>-56.58164551211577</v>
      </c>
      <c r="G20" s="58">
        <v>-43.229963146325282</v>
      </c>
      <c r="H20" s="58">
        <v>-47.680073097153858</v>
      </c>
      <c r="I20" s="58">
        <v>-40.657762419832075</v>
      </c>
      <c r="J20" s="58">
        <v>-45.434306831062443</v>
      </c>
      <c r="K20" s="58">
        <v>-32.951899840729403</v>
      </c>
      <c r="L20" s="58">
        <v>-42.56510453576783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Y20" s="17">
        <f>INDEX($C20:$L20,MATCH($N$7,$C$11:$L$11,0))</f>
        <v>-67.023201432618933</v>
      </c>
    </row>
    <row r="21" spans="1:32" ht="6" customHeight="1" x14ac:dyDescent="0.2">
      <c r="A21" s="7"/>
      <c r="B21" s="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9"/>
    </row>
    <row r="22" spans="1:32" x14ac:dyDescent="0.2">
      <c r="A22" s="7"/>
      <c r="B22" s="42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W22" s="15"/>
    </row>
    <row r="23" spans="1:32" x14ac:dyDescent="0.2">
      <c r="A23" s="7"/>
      <c r="B23" s="29" t="s">
        <v>27</v>
      </c>
      <c r="C23" s="61">
        <v>0.98799999999999999</v>
      </c>
      <c r="D23" s="61">
        <v>1</v>
      </c>
      <c r="E23" s="61">
        <v>0.9838391044004281</v>
      </c>
      <c r="F23" s="61">
        <v>1.0417646984720745</v>
      </c>
      <c r="G23" s="61">
        <v>0.97473024536931752</v>
      </c>
      <c r="H23" s="61">
        <v>0.94214340929903839</v>
      </c>
      <c r="I23" s="61">
        <v>0.97683978700697272</v>
      </c>
      <c r="J23" s="61">
        <v>0.9690543427102567</v>
      </c>
      <c r="K23" s="61">
        <v>0.93799738580688763</v>
      </c>
      <c r="L23" s="61">
        <v>0.97832865606485808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3"/>
      <c r="Y23" s="20">
        <f>INDEX($C23:$L23,MATCH($N$7,$C$11:$L$11,0))</f>
        <v>0.98799999999999999</v>
      </c>
    </row>
    <row r="24" spans="1:32" ht="6" customHeight="1" x14ac:dyDescent="0.2">
      <c r="A24" s="7"/>
      <c r="B24" s="46"/>
      <c r="C24" s="47"/>
      <c r="D24" s="48"/>
      <c r="E24" s="49"/>
      <c r="F24" s="49"/>
      <c r="G24" s="49"/>
      <c r="H24" s="49"/>
      <c r="I24" s="49"/>
      <c r="J24" s="49"/>
      <c r="K24" s="49"/>
      <c r="L24" s="49"/>
    </row>
    <row r="25" spans="1:32" ht="6" customHeight="1" x14ac:dyDescent="0.2">
      <c r="A25" s="7"/>
      <c r="B25" s="9"/>
      <c r="C25" s="10"/>
      <c r="D25" s="11"/>
    </row>
    <row r="26" spans="1:32" x14ac:dyDescent="0.2">
      <c r="A26" s="7"/>
      <c r="B26" s="9"/>
      <c r="C26" s="10"/>
      <c r="D26" s="11"/>
      <c r="X26" s="34" t="s">
        <v>18</v>
      </c>
      <c r="Y26" s="34" t="s">
        <v>12</v>
      </c>
      <c r="Z26" s="34" t="s">
        <v>13</v>
      </c>
      <c r="AA26" s="34"/>
      <c r="AB26" s="34" t="s">
        <v>24</v>
      </c>
      <c r="AC26" s="34" t="s">
        <v>16</v>
      </c>
      <c r="AD26" s="34"/>
      <c r="AE26" s="34" t="s">
        <v>25</v>
      </c>
      <c r="AF26" s="34" t="s">
        <v>17</v>
      </c>
    </row>
    <row r="27" spans="1:32" x14ac:dyDescent="0.2">
      <c r="A27" s="7"/>
      <c r="D27" s="2"/>
      <c r="X27" s="28">
        <v>1</v>
      </c>
      <c r="Y27" s="26">
        <f>$Z$3</f>
        <v>0.95413546615192535</v>
      </c>
      <c r="Z27" s="9">
        <f>IF(Y27&lt;=$Y$23,$Y$15*EXP($Y$16*Y27),$Y$19*EXP($Y$20*Y27))</f>
        <v>1.0611932858661886</v>
      </c>
      <c r="AA27" s="9"/>
      <c r="AB27" s="31">
        <f>IF(Y27&lt;=$Y$23,Y27,NA())</f>
        <v>0.95413546615192535</v>
      </c>
      <c r="AC27" s="30">
        <f>IF(Y27&lt;=$Y$23,Z27,Z27)</f>
        <v>1.0611932858661886</v>
      </c>
      <c r="AD27" s="30"/>
      <c r="AE27" s="31" t="e">
        <f>IF(Y27&gt;$Y$23,Y27,NA())</f>
        <v>#N/A</v>
      </c>
      <c r="AF27" s="30" t="e">
        <f>IF(Y27&gt;$Y$23,Z27,NA())</f>
        <v>#N/A</v>
      </c>
    </row>
    <row r="28" spans="1:32" x14ac:dyDescent="0.2">
      <c r="A28" s="7"/>
      <c r="C28" s="63"/>
      <c r="D28" s="64"/>
      <c r="E28" s="64"/>
      <c r="F28" s="64"/>
      <c r="G28" s="64"/>
      <c r="H28" s="64"/>
      <c r="I28" s="64"/>
      <c r="J28" s="64"/>
      <c r="K28" s="64"/>
      <c r="L28" s="64"/>
      <c r="X28" s="28">
        <v>2</v>
      </c>
      <c r="Y28" s="27">
        <f>Y27+($Z$4-$Z$3)/49</f>
        <v>0.95573905517066804</v>
      </c>
      <c r="Z28" s="9">
        <f t="shared" ref="Z28:Z76" si="0">IF(Y28&lt;=$Y$23,$Y$15*EXP($Y$16*Y28),$Y$19*EXP($Y$20*Y28))</f>
        <v>0.98519391498804998</v>
      </c>
      <c r="AA28" s="9"/>
      <c r="AB28" s="31">
        <f t="shared" ref="AB28:AB76" si="1">IF(Y28&lt;=$Y$23,Y28,NA())</f>
        <v>0.95573905517066804</v>
      </c>
      <c r="AC28" s="30">
        <f t="shared" ref="AC28:AC59" si="2">IF(Y28&lt;=$Y$23,Z28,NA())</f>
        <v>0.98519391498804998</v>
      </c>
      <c r="AD28" s="30"/>
      <c r="AE28" s="31" t="e">
        <f t="shared" ref="AE28:AE76" si="3">IF(Y28&gt;$Y$23,Y28,NA())</f>
        <v>#N/A</v>
      </c>
      <c r="AF28" s="30" t="e">
        <f t="shared" ref="AF28:AF76" si="4">IF(Y28&gt;$Y$23,Z28,NA())</f>
        <v>#N/A</v>
      </c>
    </row>
    <row r="29" spans="1:32" x14ac:dyDescent="0.2">
      <c r="A29" s="7"/>
      <c r="B29" s="9"/>
      <c r="C29" s="10"/>
      <c r="D29" s="11"/>
      <c r="X29" s="28">
        <v>3</v>
      </c>
      <c r="Y29" s="27">
        <f t="shared" ref="Y29:Y76" si="5">Y28+($Z$4-$Z$3)/49</f>
        <v>0.95734264418941073</v>
      </c>
      <c r="Z29" s="9">
        <f t="shared" si="0"/>
        <v>0.91463738327106514</v>
      </c>
      <c r="AA29" s="9"/>
      <c r="AB29" s="31">
        <f t="shared" si="1"/>
        <v>0.95734264418941073</v>
      </c>
      <c r="AC29" s="30">
        <f t="shared" si="2"/>
        <v>0.91463738327106514</v>
      </c>
      <c r="AD29" s="30"/>
      <c r="AE29" s="31" t="e">
        <f t="shared" si="3"/>
        <v>#N/A</v>
      </c>
      <c r="AF29" s="30" t="e">
        <f t="shared" si="4"/>
        <v>#N/A</v>
      </c>
    </row>
    <row r="30" spans="1:32" x14ac:dyDescent="0.2">
      <c r="A30" s="7"/>
      <c r="B30" s="9"/>
      <c r="C30" s="10"/>
      <c r="D30" s="11"/>
      <c r="X30" s="28">
        <v>4</v>
      </c>
      <c r="Y30" s="27">
        <f t="shared" si="5"/>
        <v>0.95894623320815342</v>
      </c>
      <c r="Z30" s="9">
        <f t="shared" si="0"/>
        <v>0.84913389146043849</v>
      </c>
      <c r="AA30" s="9"/>
      <c r="AB30" s="31">
        <f t="shared" si="1"/>
        <v>0.95894623320815342</v>
      </c>
      <c r="AC30" s="30">
        <f t="shared" si="2"/>
        <v>0.84913389146043849</v>
      </c>
      <c r="AD30" s="30"/>
      <c r="AE30" s="31" t="e">
        <f t="shared" si="3"/>
        <v>#N/A</v>
      </c>
      <c r="AF30" s="30" t="e">
        <f t="shared" si="4"/>
        <v>#N/A</v>
      </c>
    </row>
    <row r="31" spans="1:32" x14ac:dyDescent="0.2">
      <c r="A31" s="7"/>
      <c r="B31" s="9"/>
      <c r="C31" s="10"/>
      <c r="D31" s="11"/>
      <c r="X31" s="28">
        <v>5</v>
      </c>
      <c r="Y31" s="27">
        <f t="shared" si="5"/>
        <v>0.96054982222689611</v>
      </c>
      <c r="Z31" s="9">
        <f t="shared" si="0"/>
        <v>0.78832155651466107</v>
      </c>
      <c r="AA31" s="9"/>
      <c r="AB31" s="31">
        <f t="shared" si="1"/>
        <v>0.96054982222689611</v>
      </c>
      <c r="AC31" s="30">
        <f t="shared" si="2"/>
        <v>0.78832155651466107</v>
      </c>
      <c r="AD31" s="30"/>
      <c r="AE31" s="31" t="e">
        <f t="shared" si="3"/>
        <v>#N/A</v>
      </c>
      <c r="AF31" s="30" t="e">
        <f t="shared" si="4"/>
        <v>#N/A</v>
      </c>
    </row>
    <row r="32" spans="1:32" x14ac:dyDescent="0.2">
      <c r="A32" s="7"/>
      <c r="B32" s="9"/>
      <c r="C32" s="10"/>
      <c r="D32" s="11"/>
      <c r="X32" s="28">
        <v>6</v>
      </c>
      <c r="Y32" s="27">
        <f t="shared" si="5"/>
        <v>0.9621534112456388</v>
      </c>
      <c r="Z32" s="9">
        <f t="shared" si="0"/>
        <v>0.73186441233297073</v>
      </c>
      <c r="AA32" s="9"/>
      <c r="AB32" s="31">
        <f t="shared" si="1"/>
        <v>0.9621534112456388</v>
      </c>
      <c r="AC32" s="30">
        <f t="shared" si="2"/>
        <v>0.73186441233297073</v>
      </c>
      <c r="AD32" s="30"/>
      <c r="AE32" s="31" t="e">
        <f t="shared" si="3"/>
        <v>#N/A</v>
      </c>
      <c r="AF32" s="30" t="e">
        <f t="shared" si="4"/>
        <v>#N/A</v>
      </c>
    </row>
    <row r="33" spans="1:32" x14ac:dyDescent="0.2">
      <c r="A33" s="7"/>
      <c r="B33" s="9"/>
      <c r="C33" s="10"/>
      <c r="D33" s="11"/>
      <c r="X33" s="28">
        <v>7</v>
      </c>
      <c r="Y33" s="27">
        <f t="shared" si="5"/>
        <v>0.96375700026438149</v>
      </c>
      <c r="Z33" s="9">
        <f t="shared" si="0"/>
        <v>0.67945055366441609</v>
      </c>
      <c r="AA33" s="9"/>
      <c r="AB33" s="31">
        <f t="shared" si="1"/>
        <v>0.96375700026438149</v>
      </c>
      <c r="AC33" s="30">
        <f t="shared" si="2"/>
        <v>0.67945055366441609</v>
      </c>
      <c r="AD33" s="30"/>
      <c r="AE33" s="31" t="e">
        <f t="shared" si="3"/>
        <v>#N/A</v>
      </c>
      <c r="AF33" s="30" t="e">
        <f t="shared" si="4"/>
        <v>#N/A</v>
      </c>
    </row>
    <row r="34" spans="1:32" x14ac:dyDescent="0.2">
      <c r="A34" s="7"/>
      <c r="B34" s="9"/>
      <c r="C34" s="10"/>
      <c r="D34" s="11"/>
      <c r="X34" s="28">
        <v>8</v>
      </c>
      <c r="Y34" s="27">
        <f t="shared" si="5"/>
        <v>0.96536058928312418</v>
      </c>
      <c r="Z34" s="9">
        <f t="shared" si="0"/>
        <v>0.63079041294448146</v>
      </c>
      <c r="AA34" s="9"/>
      <c r="AB34" s="31">
        <f t="shared" si="1"/>
        <v>0.96536058928312418</v>
      </c>
      <c r="AC34" s="30">
        <f t="shared" si="2"/>
        <v>0.63079041294448146</v>
      </c>
      <c r="AD34" s="30"/>
      <c r="AE34" s="31" t="e">
        <f t="shared" si="3"/>
        <v>#N/A</v>
      </c>
      <c r="AF34" s="30" t="e">
        <f t="shared" si="4"/>
        <v>#N/A</v>
      </c>
    </row>
    <row r="35" spans="1:32" x14ac:dyDescent="0.2">
      <c r="A35" s="7"/>
      <c r="B35" s="9"/>
      <c r="C35" s="10"/>
      <c r="D35" s="11"/>
      <c r="X35" s="28">
        <v>9</v>
      </c>
      <c r="Y35" s="27">
        <f t="shared" si="5"/>
        <v>0.96696417830186687</v>
      </c>
      <c r="Z35" s="9">
        <f t="shared" si="0"/>
        <v>0.585615160539246</v>
      </c>
      <c r="AA35" s="9"/>
      <c r="AB35" s="31">
        <f t="shared" si="1"/>
        <v>0.96696417830186687</v>
      </c>
      <c r="AC35" s="30">
        <f t="shared" si="2"/>
        <v>0.585615160539246</v>
      </c>
      <c r="AD35" s="30"/>
      <c r="AE35" s="31" t="e">
        <f t="shared" si="3"/>
        <v>#N/A</v>
      </c>
      <c r="AF35" s="30" t="e">
        <f t="shared" si="4"/>
        <v>#N/A</v>
      </c>
    </row>
    <row r="36" spans="1:32" x14ac:dyDescent="0.2">
      <c r="A36" s="7"/>
      <c r="B36" s="9"/>
      <c r="C36" s="10"/>
      <c r="D36" s="11"/>
      <c r="X36" s="28">
        <v>10</v>
      </c>
      <c r="Y36" s="27">
        <f t="shared" si="5"/>
        <v>0.96856776732060956</v>
      </c>
      <c r="Z36" s="9">
        <f t="shared" si="0"/>
        <v>0.54367521955916431</v>
      </c>
      <c r="AA36" s="9"/>
      <c r="AB36" s="31">
        <f t="shared" si="1"/>
        <v>0.96856776732060956</v>
      </c>
      <c r="AC36" s="30">
        <f t="shared" si="2"/>
        <v>0.54367521955916431</v>
      </c>
      <c r="AD36" s="30"/>
      <c r="AE36" s="31" t="e">
        <f t="shared" si="3"/>
        <v>#N/A</v>
      </c>
      <c r="AF36" s="30" t="e">
        <f t="shared" si="4"/>
        <v>#N/A</v>
      </c>
    </row>
    <row r="37" spans="1:32" x14ac:dyDescent="0.2">
      <c r="A37" s="7"/>
      <c r="B37" s="9"/>
      <c r="C37" s="10"/>
      <c r="D37" s="11"/>
      <c r="X37" s="28">
        <v>11</v>
      </c>
      <c r="Y37" s="27">
        <f t="shared" si="5"/>
        <v>0.97017135633935225</v>
      </c>
      <c r="Z37" s="9">
        <f t="shared" si="0"/>
        <v>0.5047388870372298</v>
      </c>
      <c r="AA37" s="9"/>
      <c r="AB37" s="31">
        <f t="shared" si="1"/>
        <v>0.97017135633935225</v>
      </c>
      <c r="AC37" s="30">
        <f t="shared" si="2"/>
        <v>0.5047388870372298</v>
      </c>
      <c r="AD37" s="30"/>
      <c r="AE37" s="31" t="e">
        <f t="shared" si="3"/>
        <v>#N/A</v>
      </c>
      <c r="AF37" s="30" t="e">
        <f t="shared" si="4"/>
        <v>#N/A</v>
      </c>
    </row>
    <row r="38" spans="1:32" x14ac:dyDescent="0.2">
      <c r="A38" s="7"/>
      <c r="B38" s="9"/>
      <c r="C38" s="10"/>
      <c r="D38" s="11"/>
      <c r="X38" s="28">
        <v>12</v>
      </c>
      <c r="Y38" s="27">
        <f t="shared" si="5"/>
        <v>0.97177494535809494</v>
      </c>
      <c r="Z38" s="9">
        <f t="shared" si="0"/>
        <v>0.46859105385408445</v>
      </c>
      <c r="AA38" s="9"/>
      <c r="AB38" s="31">
        <f t="shared" si="1"/>
        <v>0.97177494535809494</v>
      </c>
      <c r="AC38" s="30">
        <f t="shared" si="2"/>
        <v>0.46859105385408445</v>
      </c>
      <c r="AD38" s="30"/>
      <c r="AE38" s="31" t="e">
        <f t="shared" si="3"/>
        <v>#N/A</v>
      </c>
      <c r="AF38" s="30" t="e">
        <f t="shared" si="4"/>
        <v>#N/A</v>
      </c>
    </row>
    <row r="39" spans="1:32" x14ac:dyDescent="0.2">
      <c r="A39" s="7"/>
      <c r="B39" s="9"/>
      <c r="C39" s="10"/>
      <c r="D39" s="11"/>
      <c r="X39" s="28">
        <v>13</v>
      </c>
      <c r="Y39" s="27">
        <f t="shared" si="5"/>
        <v>0.97337853437683763</v>
      </c>
      <c r="Z39" s="9">
        <f t="shared" si="0"/>
        <v>0.43503201633815641</v>
      </c>
      <c r="AA39" s="9"/>
      <c r="AB39" s="31">
        <f t="shared" si="1"/>
        <v>0.97337853437683763</v>
      </c>
      <c r="AC39" s="30">
        <f t="shared" si="2"/>
        <v>0.43503201633815641</v>
      </c>
      <c r="AD39" s="30"/>
      <c r="AE39" s="31" t="e">
        <f t="shared" si="3"/>
        <v>#N/A</v>
      </c>
      <c r="AF39" s="30" t="e">
        <f t="shared" si="4"/>
        <v>#N/A</v>
      </c>
    </row>
    <row r="40" spans="1:32" x14ac:dyDescent="0.2">
      <c r="A40" s="7"/>
      <c r="B40" s="9"/>
      <c r="C40" s="10"/>
      <c r="D40" s="11"/>
      <c r="X40" s="28">
        <v>14</v>
      </c>
      <c r="Y40" s="27">
        <f t="shared" si="5"/>
        <v>0.97498212339558032</v>
      </c>
      <c r="Z40" s="9">
        <f t="shared" si="0"/>
        <v>0.40387637297525636</v>
      </c>
      <c r="AA40" s="9"/>
      <c r="AB40" s="31">
        <f t="shared" si="1"/>
        <v>0.97498212339558032</v>
      </c>
      <c r="AC40" s="30">
        <f t="shared" si="2"/>
        <v>0.40387637297525636</v>
      </c>
      <c r="AD40" s="30"/>
      <c r="AE40" s="31" t="e">
        <f t="shared" si="3"/>
        <v>#N/A</v>
      </c>
      <c r="AF40" s="30" t="e">
        <f t="shared" si="4"/>
        <v>#N/A</v>
      </c>
    </row>
    <row r="41" spans="1:32" x14ac:dyDescent="0.2">
      <c r="A41" s="7"/>
      <c r="B41" s="9"/>
      <c r="C41" s="10"/>
      <c r="D41" s="11"/>
      <c r="X41" s="28">
        <v>15</v>
      </c>
      <c r="Y41" s="27">
        <f t="shared" si="5"/>
        <v>0.97658571241432302</v>
      </c>
      <c r="Z41" s="9">
        <f t="shared" si="0"/>
        <v>0.37495200013246177</v>
      </c>
      <c r="AA41" s="9"/>
      <c r="AB41" s="31">
        <f t="shared" si="1"/>
        <v>0.97658571241432302</v>
      </c>
      <c r="AC41" s="30">
        <f t="shared" si="2"/>
        <v>0.37495200013246177</v>
      </c>
      <c r="AD41" s="30"/>
      <c r="AE41" s="31" t="e">
        <f t="shared" si="3"/>
        <v>#N/A</v>
      </c>
      <c r="AF41" s="30" t="e">
        <f t="shared" si="4"/>
        <v>#N/A</v>
      </c>
    </row>
    <row r="42" spans="1:32" x14ac:dyDescent="0.2">
      <c r="A42" s="7"/>
      <c r="B42" s="9"/>
      <c r="C42" s="10"/>
      <c r="D42" s="11"/>
      <c r="X42" s="28">
        <v>16</v>
      </c>
      <c r="Y42" s="27">
        <f t="shared" si="5"/>
        <v>0.97818930143306571</v>
      </c>
      <c r="Z42" s="9">
        <f t="shared" si="0"/>
        <v>0.34809910113743109</v>
      </c>
      <c r="AA42" s="9"/>
      <c r="AB42" s="31">
        <f t="shared" si="1"/>
        <v>0.97818930143306571</v>
      </c>
      <c r="AC42" s="30">
        <f t="shared" si="2"/>
        <v>0.34809910113743109</v>
      </c>
      <c r="AD42" s="30"/>
      <c r="AE42" s="31" t="e">
        <f t="shared" si="3"/>
        <v>#N/A</v>
      </c>
      <c r="AF42" s="30" t="e">
        <f t="shared" si="4"/>
        <v>#N/A</v>
      </c>
    </row>
    <row r="43" spans="1:32" x14ac:dyDescent="0.2">
      <c r="A43" s="7"/>
      <c r="B43" s="9"/>
      <c r="C43" s="10"/>
      <c r="D43" s="11"/>
      <c r="X43" s="28">
        <v>17</v>
      </c>
      <c r="Y43" s="27">
        <f t="shared" si="5"/>
        <v>0.9797928904518084</v>
      </c>
      <c r="Z43" s="9">
        <f t="shared" si="0"/>
        <v>0.32316932345975158</v>
      </c>
      <c r="AA43" s="9"/>
      <c r="AB43" s="31">
        <f t="shared" si="1"/>
        <v>0.9797928904518084</v>
      </c>
      <c r="AC43" s="30">
        <f t="shared" si="2"/>
        <v>0.32316932345975158</v>
      </c>
      <c r="AD43" s="30"/>
      <c r="AE43" s="31" t="e">
        <f t="shared" si="3"/>
        <v>#N/A</v>
      </c>
      <c r="AF43" s="30" t="e">
        <f t="shared" si="4"/>
        <v>#N/A</v>
      </c>
    </row>
    <row r="44" spans="1:32" x14ac:dyDescent="0.2">
      <c r="A44" s="7"/>
      <c r="B44" s="9"/>
      <c r="C44" s="10"/>
      <c r="D44" s="11"/>
      <c r="X44" s="28">
        <v>18</v>
      </c>
      <c r="Y44" s="27">
        <f t="shared" si="5"/>
        <v>0.98139647947055109</v>
      </c>
      <c r="Z44" s="9">
        <f t="shared" si="0"/>
        <v>0.30002493911697881</v>
      </c>
      <c r="AA44" s="9"/>
      <c r="AB44" s="31">
        <f t="shared" si="1"/>
        <v>0.98139647947055109</v>
      </c>
      <c r="AC44" s="30">
        <f t="shared" si="2"/>
        <v>0.30002493911697881</v>
      </c>
      <c r="AD44" s="30"/>
      <c r="AE44" s="31" t="e">
        <f t="shared" si="3"/>
        <v>#N/A</v>
      </c>
      <c r="AF44" s="30" t="e">
        <f t="shared" si="4"/>
        <v>#N/A</v>
      </c>
    </row>
    <row r="45" spans="1:32" x14ac:dyDescent="0.2">
      <c r="A45" s="7"/>
      <c r="B45" s="9"/>
      <c r="C45" s="10"/>
      <c r="D45" s="11"/>
      <c r="X45" s="28">
        <v>19</v>
      </c>
      <c r="Y45" s="27">
        <f t="shared" si="5"/>
        <v>0.98300006848929378</v>
      </c>
      <c r="Z45" s="9">
        <f t="shared" si="0"/>
        <v>0.27853808377749129</v>
      </c>
      <c r="AA45" s="9"/>
      <c r="AB45" s="31">
        <f t="shared" si="1"/>
        <v>0.98300006848929378</v>
      </c>
      <c r="AC45" s="30">
        <f t="shared" si="2"/>
        <v>0.27853808377749129</v>
      </c>
      <c r="AD45" s="30"/>
      <c r="AE45" s="31" t="e">
        <f t="shared" si="3"/>
        <v>#N/A</v>
      </c>
      <c r="AF45" s="30" t="e">
        <f t="shared" si="4"/>
        <v>#N/A</v>
      </c>
    </row>
    <row r="46" spans="1:32" x14ac:dyDescent="0.2">
      <c r="A46" s="7"/>
      <c r="B46" s="9"/>
      <c r="C46" s="10"/>
      <c r="D46" s="11"/>
      <c r="X46" s="28">
        <v>20</v>
      </c>
      <c r="Y46" s="27">
        <f t="shared" si="5"/>
        <v>0.98460365750803647</v>
      </c>
      <c r="Z46" s="9">
        <f t="shared" si="0"/>
        <v>0.2585900503564027</v>
      </c>
      <c r="AA46" s="9"/>
      <c r="AB46" s="31">
        <f t="shared" si="1"/>
        <v>0.98460365750803647</v>
      </c>
      <c r="AC46" s="30">
        <f t="shared" si="2"/>
        <v>0.2585900503564027</v>
      </c>
      <c r="AD46" s="30"/>
      <c r="AE46" s="31" t="e">
        <f t="shared" si="3"/>
        <v>#N/A</v>
      </c>
      <c r="AF46" s="30" t="e">
        <f t="shared" si="4"/>
        <v>#N/A</v>
      </c>
    </row>
    <row r="47" spans="1:32" x14ac:dyDescent="0.2">
      <c r="A47" s="7"/>
      <c r="B47" s="9"/>
      <c r="C47" s="10"/>
      <c r="D47" s="11"/>
      <c r="X47" s="28">
        <v>21</v>
      </c>
      <c r="Y47" s="27">
        <f t="shared" si="5"/>
        <v>0.98620724652677916</v>
      </c>
      <c r="Z47" s="9">
        <f t="shared" si="0"/>
        <v>0.24007063320197597</v>
      </c>
      <c r="AA47" s="9"/>
      <c r="AB47" s="31">
        <f t="shared" si="1"/>
        <v>0.98620724652677916</v>
      </c>
      <c r="AC47" s="30">
        <f t="shared" si="2"/>
        <v>0.24007063320197597</v>
      </c>
      <c r="AD47" s="30"/>
      <c r="AE47" s="31" t="e">
        <f t="shared" si="3"/>
        <v>#N/A</v>
      </c>
      <c r="AF47" s="30" t="e">
        <f t="shared" si="4"/>
        <v>#N/A</v>
      </c>
    </row>
    <row r="48" spans="1:32" x14ac:dyDescent="0.2">
      <c r="A48" s="7"/>
      <c r="B48" s="9"/>
      <c r="C48" s="10"/>
      <c r="D48" s="11"/>
      <c r="X48" s="28">
        <v>22</v>
      </c>
      <c r="Y48" s="27">
        <f t="shared" si="5"/>
        <v>0.98781083554552185</v>
      </c>
      <c r="Z48" s="9">
        <f t="shared" si="0"/>
        <v>0.22287751924934127</v>
      </c>
      <c r="AA48" s="9"/>
      <c r="AB48" s="31">
        <f t="shared" si="1"/>
        <v>0.98781083554552185</v>
      </c>
      <c r="AC48" s="30">
        <f t="shared" si="2"/>
        <v>0.22287751924934127</v>
      </c>
      <c r="AD48" s="30"/>
      <c r="AE48" s="31" t="e">
        <f t="shared" si="3"/>
        <v>#N/A</v>
      </c>
      <c r="AF48" s="30" t="e">
        <f t="shared" si="4"/>
        <v>#N/A</v>
      </c>
    </row>
    <row r="49" spans="1:32" x14ac:dyDescent="0.2">
      <c r="A49" s="7"/>
      <c r="B49" s="9"/>
      <c r="C49" s="10"/>
      <c r="D49" s="11"/>
      <c r="X49" s="28">
        <v>23</v>
      </c>
      <c r="Y49" s="27">
        <f t="shared" si="5"/>
        <v>0.98941442456426454</v>
      </c>
      <c r="Z49" s="9">
        <f t="shared" si="0"/>
        <v>0.20267207902382206</v>
      </c>
      <c r="AA49" s="9"/>
      <c r="AB49" s="31" t="e">
        <f t="shared" si="1"/>
        <v>#N/A</v>
      </c>
      <c r="AC49" s="30" t="e">
        <f t="shared" si="2"/>
        <v>#N/A</v>
      </c>
      <c r="AD49" s="30"/>
      <c r="AE49" s="31">
        <f t="shared" si="3"/>
        <v>0.98941442456426454</v>
      </c>
      <c r="AF49" s="30">
        <f t="shared" si="4"/>
        <v>0.20267207902382206</v>
      </c>
    </row>
    <row r="50" spans="1:32" x14ac:dyDescent="0.2">
      <c r="A50" s="7"/>
      <c r="B50" s="9"/>
      <c r="C50" s="10"/>
      <c r="D50" s="11"/>
      <c r="X50" s="28">
        <v>24</v>
      </c>
      <c r="Y50" s="27">
        <f t="shared" si="5"/>
        <v>0.99101801358300723</v>
      </c>
      <c r="Z50" s="9">
        <f t="shared" si="0"/>
        <v>0.18201910040178604</v>
      </c>
      <c r="AA50" s="9"/>
      <c r="AB50" s="31" t="e">
        <f t="shared" si="1"/>
        <v>#N/A</v>
      </c>
      <c r="AC50" s="30" t="e">
        <f t="shared" si="2"/>
        <v>#N/A</v>
      </c>
      <c r="AD50" s="30"/>
      <c r="AE50" s="31">
        <f t="shared" si="3"/>
        <v>0.99101801358300723</v>
      </c>
      <c r="AF50" s="30">
        <f t="shared" si="4"/>
        <v>0.18201910040178604</v>
      </c>
    </row>
    <row r="51" spans="1:32" x14ac:dyDescent="0.2">
      <c r="A51" s="7"/>
      <c r="B51" s="9"/>
      <c r="C51" s="10"/>
      <c r="D51" s="11"/>
      <c r="X51" s="28">
        <v>25</v>
      </c>
      <c r="Y51" s="27">
        <f t="shared" si="5"/>
        <v>0.99262160260174992</v>
      </c>
      <c r="Z51" s="9">
        <f t="shared" si="0"/>
        <v>0.16347073099882564</v>
      </c>
      <c r="AA51" s="9"/>
      <c r="AB51" s="31" t="e">
        <f t="shared" si="1"/>
        <v>#N/A</v>
      </c>
      <c r="AC51" s="30" t="e">
        <f t="shared" si="2"/>
        <v>#N/A</v>
      </c>
      <c r="AD51" s="30"/>
      <c r="AE51" s="31">
        <f t="shared" si="3"/>
        <v>0.99262160260174992</v>
      </c>
      <c r="AF51" s="30">
        <f t="shared" si="4"/>
        <v>0.16347073099882564</v>
      </c>
    </row>
    <row r="52" spans="1:32" x14ac:dyDescent="0.2">
      <c r="A52" s="7"/>
      <c r="B52" s="9"/>
      <c r="C52" s="10"/>
      <c r="D52" s="11"/>
      <c r="X52" s="28">
        <v>26</v>
      </c>
      <c r="Y52" s="27">
        <f t="shared" si="5"/>
        <v>0.99422519162049261</v>
      </c>
      <c r="Z52" s="9">
        <f t="shared" si="0"/>
        <v>0.14681250393119841</v>
      </c>
      <c r="AA52" s="9"/>
      <c r="AB52" s="31" t="e">
        <f t="shared" si="1"/>
        <v>#N/A</v>
      </c>
      <c r="AC52" s="30" t="e">
        <f t="shared" si="2"/>
        <v>#N/A</v>
      </c>
      <c r="AD52" s="30"/>
      <c r="AE52" s="31">
        <f t="shared" si="3"/>
        <v>0.99422519162049261</v>
      </c>
      <c r="AF52" s="30">
        <f t="shared" si="4"/>
        <v>0.14681250393119841</v>
      </c>
    </row>
    <row r="53" spans="1:32" x14ac:dyDescent="0.2">
      <c r="A53" s="7"/>
      <c r="B53" s="9"/>
      <c r="C53" s="10"/>
      <c r="D53" s="11"/>
      <c r="X53" s="28">
        <v>27</v>
      </c>
      <c r="Y53" s="27">
        <f t="shared" si="5"/>
        <v>0.9958287806392353</v>
      </c>
      <c r="Z53" s="9">
        <f t="shared" si="0"/>
        <v>0.13185180722476236</v>
      </c>
      <c r="AA53" s="9"/>
      <c r="AB53" s="31" t="e">
        <f t="shared" si="1"/>
        <v>#N/A</v>
      </c>
      <c r="AC53" s="30" t="e">
        <f t="shared" si="2"/>
        <v>#N/A</v>
      </c>
      <c r="AD53" s="30"/>
      <c r="AE53" s="31">
        <f t="shared" si="3"/>
        <v>0.9958287806392353</v>
      </c>
      <c r="AF53" s="30">
        <f t="shared" si="4"/>
        <v>0.13185180722476236</v>
      </c>
    </row>
    <row r="54" spans="1:32" x14ac:dyDescent="0.2">
      <c r="A54" s="7"/>
      <c r="B54" s="9"/>
      <c r="C54" s="10"/>
      <c r="D54" s="11"/>
      <c r="X54" s="28">
        <v>28</v>
      </c>
      <c r="Y54" s="27">
        <f t="shared" si="5"/>
        <v>0.99743236965797799</v>
      </c>
      <c r="Z54" s="9">
        <f t="shared" si="0"/>
        <v>0.1184156567248716</v>
      </c>
      <c r="AA54" s="9"/>
      <c r="AB54" s="31" t="e">
        <f t="shared" si="1"/>
        <v>#N/A</v>
      </c>
      <c r="AC54" s="30" t="e">
        <f t="shared" si="2"/>
        <v>#N/A</v>
      </c>
      <c r="AD54" s="30"/>
      <c r="AE54" s="31">
        <f t="shared" si="3"/>
        <v>0.99743236965797799</v>
      </c>
      <c r="AF54" s="30">
        <f t="shared" si="4"/>
        <v>0.1184156567248716</v>
      </c>
    </row>
    <row r="55" spans="1:32" x14ac:dyDescent="0.2">
      <c r="A55" s="7"/>
      <c r="B55" s="9"/>
      <c r="C55" s="10"/>
      <c r="D55" s="11"/>
      <c r="X55" s="28">
        <v>29</v>
      </c>
      <c r="Y55" s="27">
        <f t="shared" si="5"/>
        <v>0.99903595867672068</v>
      </c>
      <c r="Z55" s="9">
        <f t="shared" si="0"/>
        <v>0.10634869595438796</v>
      </c>
      <c r="AA55" s="9"/>
      <c r="AB55" s="31" t="e">
        <f t="shared" si="1"/>
        <v>#N/A</v>
      </c>
      <c r="AC55" s="30" t="e">
        <f t="shared" si="2"/>
        <v>#N/A</v>
      </c>
      <c r="AD55" s="30"/>
      <c r="AE55" s="31">
        <f t="shared" si="3"/>
        <v>0.99903595867672068</v>
      </c>
      <c r="AF55" s="30">
        <f t="shared" si="4"/>
        <v>0.10634869595438796</v>
      </c>
    </row>
    <row r="56" spans="1:32" x14ac:dyDescent="0.2">
      <c r="A56" s="7"/>
      <c r="B56" s="9"/>
      <c r="C56" s="10"/>
      <c r="D56" s="11"/>
      <c r="X56" s="28">
        <v>30</v>
      </c>
      <c r="Y56" s="27">
        <f t="shared" si="5"/>
        <v>1.0006395476954635</v>
      </c>
      <c r="Z56" s="9">
        <f t="shared" si="0"/>
        <v>9.5511399792990156E-2</v>
      </c>
      <c r="AA56" s="9"/>
      <c r="AB56" s="31" t="e">
        <f t="shared" si="1"/>
        <v>#N/A</v>
      </c>
      <c r="AC56" s="30" t="e">
        <f t="shared" si="2"/>
        <v>#N/A</v>
      </c>
      <c r="AD56" s="30"/>
      <c r="AE56" s="31">
        <f t="shared" si="3"/>
        <v>1.0006395476954635</v>
      </c>
      <c r="AF56" s="30">
        <f t="shared" si="4"/>
        <v>9.5511399792990156E-2</v>
      </c>
    </row>
    <row r="57" spans="1:32" x14ac:dyDescent="0.2">
      <c r="A57" s="7"/>
      <c r="B57" s="9"/>
      <c r="C57" s="10"/>
      <c r="D57" s="11"/>
      <c r="X57" s="28">
        <v>31</v>
      </c>
      <c r="Y57" s="27">
        <f t="shared" si="5"/>
        <v>1.0022431367142062</v>
      </c>
      <c r="Z57" s="9">
        <f t="shared" si="0"/>
        <v>8.5778461207733664E-2</v>
      </c>
      <c r="AA57" s="9"/>
      <c r="AB57" s="31" t="e">
        <f t="shared" si="1"/>
        <v>#N/A</v>
      </c>
      <c r="AC57" s="30" t="e">
        <f t="shared" si="2"/>
        <v>#N/A</v>
      </c>
      <c r="AD57" s="30"/>
      <c r="AE57" s="31">
        <f t="shared" si="3"/>
        <v>1.0022431367142062</v>
      </c>
      <c r="AF57" s="30">
        <f t="shared" si="4"/>
        <v>8.5778461207733664E-2</v>
      </c>
    </row>
    <row r="58" spans="1:32" x14ac:dyDescent="0.2">
      <c r="A58" s="7"/>
      <c r="B58" s="9"/>
      <c r="C58" s="10"/>
      <c r="D58" s="11"/>
      <c r="X58" s="28">
        <v>32</v>
      </c>
      <c r="Y58" s="27">
        <f t="shared" si="5"/>
        <v>1.0038467257329489</v>
      </c>
      <c r="Z58" s="9">
        <f t="shared" si="0"/>
        <v>7.7037342381267124E-2</v>
      </c>
      <c r="AA58" s="9"/>
      <c r="AB58" s="31" t="e">
        <f t="shared" si="1"/>
        <v>#N/A</v>
      </c>
      <c r="AC58" s="30" t="e">
        <f t="shared" si="2"/>
        <v>#N/A</v>
      </c>
      <c r="AD58" s="30"/>
      <c r="AE58" s="31">
        <f t="shared" si="3"/>
        <v>1.0038467257329489</v>
      </c>
      <c r="AF58" s="30">
        <f t="shared" si="4"/>
        <v>7.7037342381267124E-2</v>
      </c>
    </row>
    <row r="59" spans="1:32" x14ac:dyDescent="0.2">
      <c r="A59" s="7"/>
      <c r="B59" s="9"/>
      <c r="C59" s="10"/>
      <c r="D59" s="11"/>
      <c r="X59" s="28">
        <v>33</v>
      </c>
      <c r="Y59" s="27">
        <f t="shared" si="5"/>
        <v>1.0054503147516916</v>
      </c>
      <c r="Z59" s="9">
        <f t="shared" si="0"/>
        <v>6.9186973485057368E-2</v>
      </c>
      <c r="AA59" s="9"/>
      <c r="AB59" s="31" t="e">
        <f t="shared" si="1"/>
        <v>#N/A</v>
      </c>
      <c r="AC59" s="30" t="e">
        <f t="shared" si="2"/>
        <v>#N/A</v>
      </c>
      <c r="AD59" s="30"/>
      <c r="AE59" s="31">
        <f t="shared" si="3"/>
        <v>1.0054503147516916</v>
      </c>
      <c r="AF59" s="30">
        <f t="shared" si="4"/>
        <v>6.9186973485057368E-2</v>
      </c>
    </row>
    <row r="60" spans="1:32" x14ac:dyDescent="0.2">
      <c r="A60" s="7"/>
      <c r="B60" s="9"/>
      <c r="C60" s="10"/>
      <c r="D60" s="11"/>
      <c r="X60" s="28">
        <v>34</v>
      </c>
      <c r="Y60" s="27">
        <f t="shared" si="5"/>
        <v>1.0070539037704342</v>
      </c>
      <c r="Z60" s="9">
        <f t="shared" si="0"/>
        <v>6.2136584052075207E-2</v>
      </c>
      <c r="AA60" s="9"/>
      <c r="AB60" s="31" t="e">
        <f t="shared" si="1"/>
        <v>#N/A</v>
      </c>
      <c r="AC60" s="30" t="e">
        <f t="shared" ref="AC60:AC76" si="6">IF(Y60&lt;=$Y$23,Z60,NA())</f>
        <v>#N/A</v>
      </c>
      <c r="AD60" s="30"/>
      <c r="AE60" s="31">
        <f t="shared" si="3"/>
        <v>1.0070539037704342</v>
      </c>
      <c r="AF60" s="30">
        <f t="shared" si="4"/>
        <v>6.2136584052075207E-2</v>
      </c>
    </row>
    <row r="61" spans="1:32" x14ac:dyDescent="0.2">
      <c r="A61" s="7"/>
      <c r="B61" s="9"/>
      <c r="C61" s="10"/>
      <c r="D61" s="11"/>
      <c r="X61" s="28">
        <v>35</v>
      </c>
      <c r="Y61" s="27">
        <f t="shared" si="5"/>
        <v>1.0086574927891769</v>
      </c>
      <c r="Z61" s="9">
        <f t="shared" si="0"/>
        <v>5.5804653436596331E-2</v>
      </c>
      <c r="AA61" s="9"/>
      <c r="AB61" s="31" t="e">
        <f t="shared" si="1"/>
        <v>#N/A</v>
      </c>
      <c r="AC61" s="30" t="e">
        <f t="shared" si="6"/>
        <v>#N/A</v>
      </c>
      <c r="AD61" s="30"/>
      <c r="AE61" s="31">
        <f t="shared" si="3"/>
        <v>1.0086574927891769</v>
      </c>
      <c r="AF61" s="30">
        <f t="shared" si="4"/>
        <v>5.5804653436596331E-2</v>
      </c>
    </row>
    <row r="62" spans="1:32" x14ac:dyDescent="0.2">
      <c r="A62" s="7"/>
      <c r="B62" s="9"/>
      <c r="C62" s="10"/>
      <c r="D62" s="11"/>
      <c r="X62" s="28">
        <v>36</v>
      </c>
      <c r="Y62" s="27">
        <f t="shared" si="5"/>
        <v>1.0102610818079196</v>
      </c>
      <c r="Z62" s="9">
        <f t="shared" si="0"/>
        <v>5.011796822575048E-2</v>
      </c>
      <c r="AA62" s="9"/>
      <c r="AB62" s="31" t="e">
        <f t="shared" si="1"/>
        <v>#N/A</v>
      </c>
      <c r="AC62" s="30" t="e">
        <f t="shared" si="6"/>
        <v>#N/A</v>
      </c>
      <c r="AD62" s="30"/>
      <c r="AE62" s="31">
        <f t="shared" si="3"/>
        <v>1.0102610818079196</v>
      </c>
      <c r="AF62" s="30">
        <f t="shared" si="4"/>
        <v>5.011796822575048E-2</v>
      </c>
    </row>
    <row r="63" spans="1:32" x14ac:dyDescent="0.2">
      <c r="A63" s="7"/>
      <c r="B63" s="9"/>
      <c r="C63" s="10"/>
      <c r="D63" s="11"/>
      <c r="X63" s="28">
        <v>37</v>
      </c>
      <c r="Y63" s="27">
        <f t="shared" si="5"/>
        <v>1.0118646708266623</v>
      </c>
      <c r="Z63" s="9">
        <f t="shared" si="0"/>
        <v>4.5010775704058772E-2</v>
      </c>
      <c r="AA63" s="9"/>
      <c r="AB63" s="31" t="e">
        <f t="shared" si="1"/>
        <v>#N/A</v>
      </c>
      <c r="AC63" s="30" t="e">
        <f t="shared" si="6"/>
        <v>#N/A</v>
      </c>
      <c r="AD63" s="30"/>
      <c r="AE63" s="31">
        <f t="shared" si="3"/>
        <v>1.0118646708266623</v>
      </c>
      <c r="AF63" s="30">
        <f t="shared" si="4"/>
        <v>4.5010775704058772E-2</v>
      </c>
    </row>
    <row r="64" spans="1:32" x14ac:dyDescent="0.2">
      <c r="A64" s="7"/>
      <c r="B64" s="9"/>
      <c r="C64" s="10"/>
      <c r="D64" s="11"/>
      <c r="X64" s="28">
        <v>38</v>
      </c>
      <c r="Y64" s="27">
        <f t="shared" si="5"/>
        <v>1.013468259845405</v>
      </c>
      <c r="Z64" s="9">
        <f t="shared" si="0"/>
        <v>4.042402358282652E-2</v>
      </c>
      <c r="AA64" s="9"/>
      <c r="AB64" s="31" t="e">
        <f t="shared" si="1"/>
        <v>#N/A</v>
      </c>
      <c r="AC64" s="30" t="e">
        <f t="shared" si="6"/>
        <v>#N/A</v>
      </c>
      <c r="AD64" s="30"/>
      <c r="AE64" s="31">
        <f t="shared" si="3"/>
        <v>1.013468259845405</v>
      </c>
      <c r="AF64" s="30">
        <f t="shared" si="4"/>
        <v>4.042402358282652E-2</v>
      </c>
    </row>
    <row r="65" spans="1:32" x14ac:dyDescent="0.2">
      <c r="A65" s="7"/>
      <c r="B65" s="9"/>
      <c r="C65" s="10"/>
      <c r="D65" s="11"/>
      <c r="X65" s="28">
        <v>39</v>
      </c>
      <c r="Y65" s="27">
        <f t="shared" si="5"/>
        <v>1.0150718488641477</v>
      </c>
      <c r="Z65" s="9">
        <f t="shared" si="0"/>
        <v>3.6304677203719889E-2</v>
      </c>
      <c r="AA65" s="9"/>
      <c r="AB65" s="31" t="e">
        <f t="shared" si="1"/>
        <v>#N/A</v>
      </c>
      <c r="AC65" s="30" t="e">
        <f t="shared" si="6"/>
        <v>#N/A</v>
      </c>
      <c r="AD65" s="30"/>
      <c r="AE65" s="31">
        <f t="shared" si="3"/>
        <v>1.0150718488641477</v>
      </c>
      <c r="AF65" s="30">
        <f t="shared" si="4"/>
        <v>3.6304677203719889E-2</v>
      </c>
    </row>
    <row r="66" spans="1:32" x14ac:dyDescent="0.2">
      <c r="A66" s="7"/>
      <c r="B66" s="9"/>
      <c r="C66" s="10"/>
      <c r="D66" s="11"/>
      <c r="X66" s="28">
        <v>40</v>
      </c>
      <c r="Y66" s="27">
        <f t="shared" si="5"/>
        <v>1.0166754378828904</v>
      </c>
      <c r="Z66" s="9">
        <f t="shared" si="0"/>
        <v>3.260510632163445E-2</v>
      </c>
      <c r="AA66" s="9"/>
      <c r="AB66" s="31" t="e">
        <f t="shared" si="1"/>
        <v>#N/A</v>
      </c>
      <c r="AC66" s="30" t="e">
        <f t="shared" si="6"/>
        <v>#N/A</v>
      </c>
      <c r="AD66" s="30"/>
      <c r="AE66" s="31">
        <f t="shared" si="3"/>
        <v>1.0166754378828904</v>
      </c>
      <c r="AF66" s="30">
        <f t="shared" si="4"/>
        <v>3.260510632163445E-2</v>
      </c>
    </row>
    <row r="67" spans="1:32" x14ac:dyDescent="0.2">
      <c r="A67" s="7"/>
      <c r="B67" s="9"/>
      <c r="C67" s="10"/>
      <c r="D67" s="11"/>
      <c r="X67" s="28">
        <v>41</v>
      </c>
      <c r="Y67" s="27">
        <f t="shared" si="5"/>
        <v>1.0182790269016331</v>
      </c>
      <c r="Z67" s="9">
        <f t="shared" si="0"/>
        <v>2.9282534376484121E-2</v>
      </c>
      <c r="AA67" s="9"/>
      <c r="AB67" s="31" t="e">
        <f t="shared" si="1"/>
        <v>#N/A</v>
      </c>
      <c r="AC67" s="30" t="e">
        <f t="shared" si="6"/>
        <v>#N/A</v>
      </c>
      <c r="AD67" s="30"/>
      <c r="AE67" s="31">
        <f t="shared" si="3"/>
        <v>1.0182790269016331</v>
      </c>
      <c r="AF67" s="30">
        <f t="shared" si="4"/>
        <v>2.9282534376484121E-2</v>
      </c>
    </row>
    <row r="68" spans="1:32" x14ac:dyDescent="0.2">
      <c r="A68" s="7"/>
      <c r="B68" s="9"/>
      <c r="C68" s="10"/>
      <c r="D68" s="11"/>
      <c r="X68" s="28">
        <v>42</v>
      </c>
      <c r="Y68" s="27">
        <f t="shared" si="5"/>
        <v>1.0198826159203758</v>
      </c>
      <c r="Z68" s="9">
        <f t="shared" si="0"/>
        <v>2.6298543886085095E-2</v>
      </c>
      <c r="AA68" s="9"/>
      <c r="AB68" s="31" t="e">
        <f t="shared" si="1"/>
        <v>#N/A</v>
      </c>
      <c r="AC68" s="30" t="e">
        <f t="shared" si="6"/>
        <v>#N/A</v>
      </c>
      <c r="AD68" s="30"/>
      <c r="AE68" s="31">
        <f t="shared" si="3"/>
        <v>1.0198826159203758</v>
      </c>
      <c r="AF68" s="30">
        <f t="shared" si="4"/>
        <v>2.6298543886085095E-2</v>
      </c>
    </row>
    <row r="69" spans="1:32" x14ac:dyDescent="0.2">
      <c r="A69" s="7"/>
      <c r="B69" s="9"/>
      <c r="C69" s="10"/>
      <c r="D69" s="11"/>
      <c r="X69" s="28">
        <v>43</v>
      </c>
      <c r="Y69" s="27">
        <f t="shared" si="5"/>
        <v>1.0214862049391185</v>
      </c>
      <c r="Z69" s="9">
        <f t="shared" si="0"/>
        <v>2.3618632241195175E-2</v>
      </c>
      <c r="AA69" s="9"/>
      <c r="AB69" s="31" t="e">
        <f t="shared" si="1"/>
        <v>#N/A</v>
      </c>
      <c r="AC69" s="30" t="e">
        <f t="shared" si="6"/>
        <v>#N/A</v>
      </c>
      <c r="AD69" s="30"/>
      <c r="AE69" s="31">
        <f t="shared" si="3"/>
        <v>1.0214862049391185</v>
      </c>
      <c r="AF69" s="30">
        <f t="shared" si="4"/>
        <v>2.3618632241195175E-2</v>
      </c>
    </row>
    <row r="70" spans="1:32" x14ac:dyDescent="0.2">
      <c r="A70" s="7"/>
      <c r="B70" s="9"/>
      <c r="C70" s="10"/>
      <c r="D70" s="11"/>
      <c r="X70" s="28">
        <v>44</v>
      </c>
      <c r="Y70" s="27">
        <f t="shared" si="5"/>
        <v>1.0230897939578611</v>
      </c>
      <c r="Z70" s="9">
        <f t="shared" si="0"/>
        <v>2.1211812766561287E-2</v>
      </c>
      <c r="AA70" s="9"/>
      <c r="AB70" s="31" t="e">
        <f t="shared" si="1"/>
        <v>#N/A</v>
      </c>
      <c r="AC70" s="30" t="e">
        <f t="shared" si="6"/>
        <v>#N/A</v>
      </c>
      <c r="AD70" s="30"/>
      <c r="AE70" s="31">
        <f t="shared" si="3"/>
        <v>1.0230897939578611</v>
      </c>
      <c r="AF70" s="30">
        <f t="shared" si="4"/>
        <v>2.1211812766561287E-2</v>
      </c>
    </row>
    <row r="71" spans="1:32" x14ac:dyDescent="0.2">
      <c r="A71" s="7"/>
      <c r="B71" s="9"/>
      <c r="C71" s="10"/>
      <c r="D71" s="11"/>
      <c r="X71" s="28">
        <v>45</v>
      </c>
      <c r="Y71" s="27">
        <f t="shared" si="5"/>
        <v>1.0246933829766038</v>
      </c>
      <c r="Z71" s="9">
        <f t="shared" si="0"/>
        <v>1.9050256435208544E-2</v>
      </c>
      <c r="AA71" s="9"/>
      <c r="AB71" s="31" t="e">
        <f t="shared" si="1"/>
        <v>#N/A</v>
      </c>
      <c r="AC71" s="30" t="e">
        <f t="shared" si="6"/>
        <v>#N/A</v>
      </c>
      <c r="AD71" s="30"/>
      <c r="AE71" s="31">
        <f t="shared" si="3"/>
        <v>1.0246933829766038</v>
      </c>
      <c r="AF71" s="30">
        <f t="shared" si="4"/>
        <v>1.9050256435208544E-2</v>
      </c>
    </row>
    <row r="72" spans="1:32" x14ac:dyDescent="0.2">
      <c r="A72" s="7"/>
      <c r="B72" s="9"/>
      <c r="C72" s="10"/>
      <c r="D72" s="11"/>
      <c r="X72" s="28">
        <v>46</v>
      </c>
      <c r="Y72" s="27">
        <f t="shared" si="5"/>
        <v>1.0262969719953465</v>
      </c>
      <c r="Z72" s="9">
        <f t="shared" si="0"/>
        <v>1.7108970093272811E-2</v>
      </c>
      <c r="AA72" s="9"/>
      <c r="AB72" s="31" t="e">
        <f t="shared" si="1"/>
        <v>#N/A</v>
      </c>
      <c r="AC72" s="30" t="e">
        <f t="shared" si="6"/>
        <v>#N/A</v>
      </c>
      <c r="AD72" s="30"/>
      <c r="AE72" s="31">
        <f t="shared" si="3"/>
        <v>1.0262969719953465</v>
      </c>
      <c r="AF72" s="30">
        <f t="shared" si="4"/>
        <v>1.7108970093272811E-2</v>
      </c>
    </row>
    <row r="73" spans="1:32" x14ac:dyDescent="0.2">
      <c r="A73" s="7"/>
      <c r="B73" s="9"/>
      <c r="C73" s="10"/>
      <c r="D73" s="11"/>
      <c r="X73" s="28">
        <v>47</v>
      </c>
      <c r="Y73" s="27">
        <f t="shared" si="5"/>
        <v>1.0279005610140892</v>
      </c>
      <c r="Z73" s="9">
        <f t="shared" si="0"/>
        <v>1.5365507474823827E-2</v>
      </c>
      <c r="AA73" s="9"/>
      <c r="AB73" s="31" t="e">
        <f t="shared" si="1"/>
        <v>#N/A</v>
      </c>
      <c r="AC73" s="30" t="e">
        <f t="shared" si="6"/>
        <v>#N/A</v>
      </c>
      <c r="AD73" s="30"/>
      <c r="AE73" s="31">
        <f t="shared" si="3"/>
        <v>1.0279005610140892</v>
      </c>
      <c r="AF73" s="30">
        <f t="shared" si="4"/>
        <v>1.5365507474823827E-2</v>
      </c>
    </row>
    <row r="74" spans="1:32" x14ac:dyDescent="0.2">
      <c r="A74" s="7"/>
      <c r="B74" s="9"/>
      <c r="C74" s="10"/>
      <c r="D74" s="11"/>
      <c r="X74" s="28">
        <v>48</v>
      </c>
      <c r="Y74" s="27">
        <f t="shared" si="5"/>
        <v>1.0295041500328319</v>
      </c>
      <c r="Z74" s="9">
        <f t="shared" si="0"/>
        <v>1.3799709665265015E-2</v>
      </c>
      <c r="AA74" s="9"/>
      <c r="AB74" s="31" t="e">
        <f t="shared" si="1"/>
        <v>#N/A</v>
      </c>
      <c r="AC74" s="30" t="e">
        <f t="shared" si="6"/>
        <v>#N/A</v>
      </c>
      <c r="AD74" s="30"/>
      <c r="AE74" s="31">
        <f t="shared" si="3"/>
        <v>1.0295041500328319</v>
      </c>
      <c r="AF74" s="30">
        <f t="shared" si="4"/>
        <v>1.3799709665265015E-2</v>
      </c>
    </row>
    <row r="75" spans="1:32" x14ac:dyDescent="0.2">
      <c r="A75" s="7"/>
      <c r="B75" s="9"/>
      <c r="C75" s="10"/>
      <c r="D75" s="11"/>
      <c r="X75" s="28">
        <v>49</v>
      </c>
      <c r="Y75" s="27">
        <f t="shared" si="5"/>
        <v>1.0311077390515746</v>
      </c>
      <c r="Z75" s="9">
        <f t="shared" si="0"/>
        <v>1.2393472012403506E-2</v>
      </c>
      <c r="AA75" s="9"/>
      <c r="AB75" s="31" t="e">
        <f t="shared" si="1"/>
        <v>#N/A</v>
      </c>
      <c r="AC75" s="30" t="e">
        <f t="shared" si="6"/>
        <v>#N/A</v>
      </c>
      <c r="AD75" s="30"/>
      <c r="AE75" s="31">
        <f t="shared" si="3"/>
        <v>1.0311077390515746</v>
      </c>
      <c r="AF75" s="30">
        <f t="shared" si="4"/>
        <v>1.2393472012403506E-2</v>
      </c>
    </row>
    <row r="76" spans="1:32" x14ac:dyDescent="0.2">
      <c r="A76" s="7"/>
      <c r="B76" s="9"/>
      <c r="C76" s="10"/>
      <c r="D76" s="11"/>
      <c r="X76" s="28">
        <v>50</v>
      </c>
      <c r="Y76" s="27">
        <f t="shared" si="5"/>
        <v>1.0327113280703173</v>
      </c>
      <c r="Z76" s="9">
        <f t="shared" si="0"/>
        <v>1.1130534790079688E-2</v>
      </c>
      <c r="AA76" s="9"/>
      <c r="AB76" s="31" t="e">
        <f t="shared" si="1"/>
        <v>#N/A</v>
      </c>
      <c r="AC76" s="30" t="e">
        <f t="shared" si="6"/>
        <v>#N/A</v>
      </c>
      <c r="AD76" s="30"/>
      <c r="AE76" s="31">
        <f t="shared" si="3"/>
        <v>1.0327113280703173</v>
      </c>
      <c r="AF76" s="30">
        <f t="shared" si="4"/>
        <v>1.1130534790079688E-2</v>
      </c>
    </row>
    <row r="77" spans="1:32" x14ac:dyDescent="0.2">
      <c r="A77" s="7"/>
      <c r="B77" s="9"/>
      <c r="C77" s="10"/>
      <c r="D77" s="11"/>
      <c r="Y77" s="27"/>
      <c r="Z77" s="1"/>
      <c r="AA77" s="1"/>
      <c r="AB77" s="1"/>
    </row>
    <row r="78" spans="1:32" x14ac:dyDescent="0.2">
      <c r="A78" s="7"/>
      <c r="B78" s="9"/>
      <c r="C78" s="10"/>
      <c r="D78" s="11"/>
    </row>
    <row r="79" spans="1:32" x14ac:dyDescent="0.2">
      <c r="A79" s="7"/>
      <c r="B79" s="9"/>
      <c r="C79" s="10"/>
      <c r="D79" s="11"/>
    </row>
    <row r="80" spans="1:32" x14ac:dyDescent="0.2">
      <c r="A80" s="7"/>
      <c r="B80" s="9"/>
      <c r="C80" s="10"/>
      <c r="D80" s="11"/>
    </row>
    <row r="81" spans="1:4" x14ac:dyDescent="0.2">
      <c r="A81" s="7"/>
      <c r="B81" s="9"/>
      <c r="C81" s="10"/>
      <c r="D81" s="11"/>
    </row>
    <row r="82" spans="1:4" x14ac:dyDescent="0.2">
      <c r="A82" s="7"/>
      <c r="B82" s="9"/>
      <c r="C82" s="10"/>
      <c r="D82" s="11"/>
    </row>
    <row r="83" spans="1:4" x14ac:dyDescent="0.2">
      <c r="A83" s="7"/>
      <c r="B83" s="9"/>
      <c r="C83" s="10"/>
      <c r="D83" s="11"/>
    </row>
    <row r="84" spans="1:4" x14ac:dyDescent="0.2">
      <c r="A84" s="7"/>
      <c r="B84" s="9"/>
      <c r="C84" s="10"/>
      <c r="D84" s="11"/>
    </row>
    <row r="85" spans="1:4" x14ac:dyDescent="0.2">
      <c r="A85" s="7"/>
      <c r="B85" s="9"/>
      <c r="C85" s="10"/>
      <c r="D85" s="11"/>
    </row>
    <row r="86" spans="1:4" x14ac:dyDescent="0.2">
      <c r="A86" s="7"/>
      <c r="B86" s="9"/>
      <c r="C86" s="10"/>
      <c r="D86" s="11"/>
    </row>
    <row r="87" spans="1:4" x14ac:dyDescent="0.2">
      <c r="A87" s="7"/>
      <c r="B87" s="9"/>
      <c r="C87" s="10"/>
      <c r="D87" s="11"/>
    </row>
    <row r="88" spans="1:4" x14ac:dyDescent="0.2">
      <c r="A88" s="7"/>
      <c r="B88" s="9"/>
      <c r="C88" s="10"/>
      <c r="D88" s="11"/>
    </row>
    <row r="89" spans="1:4" x14ac:dyDescent="0.2">
      <c r="A89" s="7"/>
      <c r="B89" s="9"/>
      <c r="C89" s="10"/>
      <c r="D89" s="11"/>
    </row>
    <row r="90" spans="1:4" x14ac:dyDescent="0.2">
      <c r="A90" s="7"/>
      <c r="B90" s="9"/>
      <c r="C90" s="10"/>
      <c r="D90" s="11"/>
    </row>
    <row r="91" spans="1:4" x14ac:dyDescent="0.2">
      <c r="A91" s="7"/>
      <c r="B91" s="9"/>
      <c r="C91" s="10"/>
      <c r="D91" s="11"/>
    </row>
    <row r="92" spans="1:4" x14ac:dyDescent="0.2">
      <c r="A92" s="7"/>
      <c r="B92" s="9"/>
      <c r="C92" s="10"/>
      <c r="D92" s="11"/>
    </row>
    <row r="93" spans="1:4" x14ac:dyDescent="0.2">
      <c r="A93" s="7"/>
      <c r="B93" s="9"/>
      <c r="C93" s="10"/>
      <c r="D93" s="11"/>
    </row>
    <row r="94" spans="1:4" x14ac:dyDescent="0.2">
      <c r="A94" s="7"/>
      <c r="B94" s="9"/>
      <c r="C94" s="10"/>
      <c r="D94" s="11"/>
    </row>
    <row r="95" spans="1:4" x14ac:dyDescent="0.2">
      <c r="A95" s="7"/>
      <c r="B95" s="9"/>
      <c r="C95" s="10"/>
      <c r="D95" s="11"/>
    </row>
    <row r="96" spans="1:4" x14ac:dyDescent="0.2">
      <c r="A96" s="7"/>
      <c r="B96" s="9"/>
      <c r="C96" s="10"/>
      <c r="D96" s="11"/>
    </row>
    <row r="97" spans="1:4" x14ac:dyDescent="0.2">
      <c r="A97" s="7"/>
      <c r="B97" s="9"/>
      <c r="C97" s="10"/>
      <c r="D97" s="11"/>
    </row>
    <row r="98" spans="1:4" x14ac:dyDescent="0.2">
      <c r="A98" s="7"/>
      <c r="B98" s="9"/>
      <c r="C98" s="10"/>
      <c r="D98" s="11"/>
    </row>
    <row r="99" spans="1:4" x14ac:dyDescent="0.2">
      <c r="A99" s="7"/>
      <c r="B99" s="9"/>
      <c r="C99" s="10"/>
      <c r="D99" s="11"/>
    </row>
    <row r="100" spans="1:4" x14ac:dyDescent="0.2">
      <c r="A100" s="7"/>
      <c r="B100" s="9"/>
      <c r="C100" s="10"/>
      <c r="D100" s="11"/>
    </row>
    <row r="101" spans="1:4" x14ac:dyDescent="0.2">
      <c r="A101" s="7"/>
      <c r="B101" s="9"/>
      <c r="C101" s="10"/>
      <c r="D101" s="11"/>
    </row>
    <row r="102" spans="1:4" x14ac:dyDescent="0.2">
      <c r="A102" s="7"/>
      <c r="B102" s="9"/>
      <c r="C102" s="10"/>
      <c r="D102" s="11"/>
    </row>
    <row r="103" spans="1:4" x14ac:dyDescent="0.2">
      <c r="A103" s="7"/>
      <c r="B103" s="9"/>
      <c r="C103" s="10"/>
      <c r="D103" s="11"/>
    </row>
    <row r="104" spans="1:4" x14ac:dyDescent="0.2">
      <c r="A104" s="7"/>
      <c r="B104" s="9"/>
      <c r="C104" s="10"/>
      <c r="D104" s="11"/>
    </row>
    <row r="105" spans="1:4" x14ac:dyDescent="0.2">
      <c r="A105" s="7"/>
      <c r="B105" s="9"/>
      <c r="C105" s="10"/>
      <c r="D105" s="11"/>
    </row>
    <row r="106" spans="1:4" x14ac:dyDescent="0.2">
      <c r="A106" s="7"/>
      <c r="B106" s="9"/>
      <c r="C106" s="10"/>
      <c r="D106" s="11"/>
    </row>
    <row r="107" spans="1:4" x14ac:dyDescent="0.2">
      <c r="A107" s="7"/>
      <c r="B107" s="9"/>
      <c r="C107" s="10"/>
      <c r="D107" s="11"/>
    </row>
    <row r="108" spans="1:4" x14ac:dyDescent="0.2">
      <c r="A108" s="7"/>
      <c r="B108" s="9"/>
      <c r="C108" s="10"/>
      <c r="D108" s="11"/>
    </row>
    <row r="109" spans="1:4" x14ac:dyDescent="0.2">
      <c r="A109" s="7"/>
      <c r="B109" s="9"/>
      <c r="C109" s="10"/>
      <c r="D109" s="11"/>
    </row>
    <row r="110" spans="1:4" x14ac:dyDescent="0.2">
      <c r="A110" s="7"/>
      <c r="B110" s="9"/>
      <c r="C110" s="10"/>
      <c r="D110" s="11"/>
    </row>
    <row r="111" spans="1:4" x14ac:dyDescent="0.2">
      <c r="A111" s="7"/>
      <c r="B111" s="9"/>
      <c r="C111" s="10"/>
      <c r="D111" s="11"/>
    </row>
    <row r="112" spans="1:4" x14ac:dyDescent="0.2">
      <c r="A112" s="7"/>
      <c r="B112" s="9"/>
      <c r="C112" s="10"/>
      <c r="D112" s="11"/>
    </row>
    <row r="113" spans="1:4" x14ac:dyDescent="0.2">
      <c r="A113" s="7"/>
      <c r="B113" s="9"/>
      <c r="C113" s="10"/>
      <c r="D113" s="11"/>
    </row>
    <row r="114" spans="1:4" x14ac:dyDescent="0.2">
      <c r="A114" s="7"/>
      <c r="B114" s="9"/>
      <c r="C114" s="10"/>
      <c r="D114" s="11"/>
    </row>
    <row r="115" spans="1:4" x14ac:dyDescent="0.2">
      <c r="A115" s="7"/>
      <c r="B115" s="9"/>
      <c r="C115" s="10"/>
      <c r="D115" s="11"/>
    </row>
    <row r="116" spans="1:4" x14ac:dyDescent="0.2">
      <c r="A116" s="7"/>
      <c r="B116" s="9"/>
      <c r="C116" s="10"/>
      <c r="D116" s="11"/>
    </row>
    <row r="117" spans="1:4" x14ac:dyDescent="0.2">
      <c r="A117" s="7"/>
      <c r="B117" s="9"/>
      <c r="C117" s="10"/>
      <c r="D117" s="11"/>
    </row>
    <row r="118" spans="1:4" x14ac:dyDescent="0.2">
      <c r="A118" s="7"/>
      <c r="B118" s="9"/>
      <c r="C118" s="10"/>
      <c r="D118" s="11"/>
    </row>
    <row r="119" spans="1:4" x14ac:dyDescent="0.2">
      <c r="A119" s="7"/>
      <c r="B119" s="9"/>
      <c r="C119" s="10"/>
      <c r="D119" s="11"/>
    </row>
    <row r="120" spans="1:4" x14ac:dyDescent="0.2">
      <c r="A120" s="7"/>
      <c r="B120" s="9"/>
      <c r="C120" s="10"/>
      <c r="D120" s="11"/>
    </row>
    <row r="121" spans="1:4" x14ac:dyDescent="0.2">
      <c r="A121" s="7"/>
    </row>
    <row r="122" spans="1:4" x14ac:dyDescent="0.2">
      <c r="A122" s="7"/>
    </row>
    <row r="123" spans="1:4" x14ac:dyDescent="0.2">
      <c r="A123" s="7"/>
    </row>
    <row r="124" spans="1:4" x14ac:dyDescent="0.2">
      <c r="A124" s="7"/>
    </row>
    <row r="125" spans="1:4" x14ac:dyDescent="0.2">
      <c r="A125" s="7"/>
    </row>
    <row r="126" spans="1:4" x14ac:dyDescent="0.2">
      <c r="A126" s="7"/>
    </row>
    <row r="127" spans="1:4" x14ac:dyDescent="0.2">
      <c r="A127" s="7"/>
    </row>
    <row r="128" spans="1:4" x14ac:dyDescent="0.2">
      <c r="A128" s="7"/>
    </row>
    <row r="129" spans="1:1" x14ac:dyDescent="0.2">
      <c r="A129" s="7"/>
    </row>
    <row r="130" spans="1:1" x14ac:dyDescent="0.2">
      <c r="A130" s="7"/>
    </row>
    <row r="131" spans="1:1" x14ac:dyDescent="0.2">
      <c r="A131" s="7"/>
    </row>
    <row r="132" spans="1:1" x14ac:dyDescent="0.2">
      <c r="A132" s="7"/>
    </row>
    <row r="133" spans="1:1" x14ac:dyDescent="0.2">
      <c r="A133" s="7"/>
    </row>
    <row r="134" spans="1:1" x14ac:dyDescent="0.2">
      <c r="A134" s="7"/>
    </row>
    <row r="135" spans="1:1" x14ac:dyDescent="0.2">
      <c r="A135" s="7"/>
    </row>
    <row r="136" spans="1:1" x14ac:dyDescent="0.2">
      <c r="A136" s="7"/>
    </row>
    <row r="137" spans="1:1" x14ac:dyDescent="0.2">
      <c r="A137" s="7"/>
    </row>
    <row r="138" spans="1:1" x14ac:dyDescent="0.2">
      <c r="A138" s="7"/>
    </row>
    <row r="139" spans="1:1" x14ac:dyDescent="0.2">
      <c r="A139" s="7"/>
    </row>
    <row r="140" spans="1:1" x14ac:dyDescent="0.2">
      <c r="A140" s="7"/>
    </row>
    <row r="141" spans="1:1" x14ac:dyDescent="0.2">
      <c r="A141" s="7"/>
    </row>
    <row r="142" spans="1:1" x14ac:dyDescent="0.2">
      <c r="A142" s="7"/>
    </row>
    <row r="143" spans="1:1" x14ac:dyDescent="0.2">
      <c r="A143" s="7"/>
    </row>
    <row r="144" spans="1:1" x14ac:dyDescent="0.2">
      <c r="A144" s="7"/>
    </row>
    <row r="145" spans="1:1" x14ac:dyDescent="0.2">
      <c r="A145" s="7"/>
    </row>
    <row r="146" spans="1:1" x14ac:dyDescent="0.2">
      <c r="A146" s="7"/>
    </row>
    <row r="147" spans="1:1" x14ac:dyDescent="0.2">
      <c r="A147" s="7"/>
    </row>
    <row r="148" spans="1:1" x14ac:dyDescent="0.2">
      <c r="A148" s="7"/>
    </row>
    <row r="149" spans="1:1" x14ac:dyDescent="0.2">
      <c r="A149" s="7"/>
    </row>
    <row r="150" spans="1:1" x14ac:dyDescent="0.2">
      <c r="A150" s="7"/>
    </row>
    <row r="151" spans="1:1" x14ac:dyDescent="0.2">
      <c r="A151" s="7"/>
    </row>
    <row r="152" spans="1:1" x14ac:dyDescent="0.2">
      <c r="A152" s="7"/>
    </row>
    <row r="153" spans="1:1" x14ac:dyDescent="0.2">
      <c r="A153" s="7"/>
    </row>
    <row r="154" spans="1:1" x14ac:dyDescent="0.2">
      <c r="A154" s="7"/>
    </row>
    <row r="155" spans="1:1" x14ac:dyDescent="0.2">
      <c r="A155" s="7"/>
    </row>
    <row r="156" spans="1:1" x14ac:dyDescent="0.2">
      <c r="A156" s="7"/>
    </row>
    <row r="157" spans="1:1" x14ac:dyDescent="0.2">
      <c r="A157" s="7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  <row r="168" spans="1:1" x14ac:dyDescent="0.2">
      <c r="A168" s="7"/>
    </row>
    <row r="169" spans="1:1" x14ac:dyDescent="0.2">
      <c r="A169" s="7"/>
    </row>
    <row r="170" spans="1:1" x14ac:dyDescent="0.2">
      <c r="A170" s="7"/>
    </row>
    <row r="171" spans="1:1" x14ac:dyDescent="0.2">
      <c r="A171" s="7"/>
    </row>
    <row r="172" spans="1:1" x14ac:dyDescent="0.2">
      <c r="A172" s="7"/>
    </row>
    <row r="173" spans="1:1" x14ac:dyDescent="0.2">
      <c r="A173" s="7"/>
    </row>
    <row r="174" spans="1:1" x14ac:dyDescent="0.2">
      <c r="A174" s="7"/>
    </row>
    <row r="175" spans="1:1" x14ac:dyDescent="0.2">
      <c r="A175" s="7"/>
    </row>
    <row r="176" spans="1:1" x14ac:dyDescent="0.2">
      <c r="A176" s="7"/>
    </row>
    <row r="177" spans="1:1" x14ac:dyDescent="0.2">
      <c r="A177" s="7"/>
    </row>
    <row r="178" spans="1:1" x14ac:dyDescent="0.2">
      <c r="A178" s="7"/>
    </row>
    <row r="179" spans="1:1" x14ac:dyDescent="0.2">
      <c r="A179" s="7"/>
    </row>
    <row r="180" spans="1:1" x14ac:dyDescent="0.2">
      <c r="A180" s="7"/>
    </row>
    <row r="181" spans="1:1" x14ac:dyDescent="0.2">
      <c r="A181" s="7"/>
    </row>
    <row r="182" spans="1:1" x14ac:dyDescent="0.2">
      <c r="A182" s="7"/>
    </row>
    <row r="183" spans="1:1" x14ac:dyDescent="0.2">
      <c r="A183" s="7"/>
    </row>
    <row r="184" spans="1:1" x14ac:dyDescent="0.2">
      <c r="A184" s="7"/>
    </row>
    <row r="185" spans="1:1" x14ac:dyDescent="0.2">
      <c r="A185" s="7"/>
    </row>
    <row r="186" spans="1:1" x14ac:dyDescent="0.2">
      <c r="A186" s="7"/>
    </row>
    <row r="187" spans="1:1" x14ac:dyDescent="0.2">
      <c r="A187" s="7"/>
    </row>
    <row r="188" spans="1:1" x14ac:dyDescent="0.2">
      <c r="A188" s="7"/>
    </row>
    <row r="189" spans="1:1" x14ac:dyDescent="0.2">
      <c r="A189" s="7"/>
    </row>
    <row r="190" spans="1:1" x14ac:dyDescent="0.2">
      <c r="A190" s="7"/>
    </row>
    <row r="191" spans="1:1" x14ac:dyDescent="0.2">
      <c r="A191" s="7"/>
    </row>
    <row r="192" spans="1:1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</sheetData>
  <dataValidations count="1">
    <dataValidation type="list" allowBlank="1" showInputMessage="1" showErrorMessage="1" sqref="N7">
      <formula1>$C$11:$L$11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LOLE Fits</vt:lpstr>
    </vt:vector>
  </TitlesOfParts>
  <Company>The Brattle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Ann</dc:creator>
  <cp:lastModifiedBy>Spees, Kathleen</cp:lastModifiedBy>
  <dcterms:created xsi:type="dcterms:W3CDTF">2014-07-17T20:31:13Z</dcterms:created>
  <dcterms:modified xsi:type="dcterms:W3CDTF">2014-07-18T16:31:26Z</dcterms:modified>
</cp:coreProperties>
</file>